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hidePivotFieldList="1" defaultThemeVersion="124226"/>
  <mc:AlternateContent xmlns:mc="http://schemas.openxmlformats.org/markup-compatibility/2006">
    <mc:Choice Requires="x15">
      <x15ac:absPath xmlns:x15ac="http://schemas.microsoft.com/office/spreadsheetml/2010/11/ac" url="C:\Users\USUARIO\OneDrive\Desktop\Promotora\MAPA DE RIESGOS\MAPA DE RIESGOS 2025\Mapa Riesgos Actualizados\"/>
    </mc:Choice>
  </mc:AlternateContent>
  <xr:revisionPtr revIDLastSave="4" documentId="8_{DE8C5428-1EBE-4F49-AE41-2F7BA40CFF15}" xr6:coauthVersionLast="41" xr6:coauthVersionMax="41" xr10:uidLastSave="{1F84D3C7-5A59-45ED-9B6E-352E80032369}"/>
  <bookViews>
    <workbookView xWindow="-120" yWindow="-120" windowWidth="20730" windowHeight="11160" tabRatio="882" activeTab="1" xr2:uid="{00000000-000D-0000-FFFF-FFFF00000000}"/>
  </bookViews>
  <sheets>
    <sheet name="In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calcPr calcId="191029"/>
  <pivotCaches>
    <pivotCache cacheId="0" r:id="rId10"/>
  </pivotCaches>
</workbook>
</file>

<file path=xl/calcChain.xml><?xml version="1.0" encoding="utf-8"?>
<calcChain xmlns="http://schemas.openxmlformats.org/spreadsheetml/2006/main">
  <c r="X9" i="1" l="1"/>
  <c r="Y9" i="1" s="1"/>
  <c r="Z9" i="1" l="1"/>
  <c r="K10" i="1"/>
  <c r="K11" i="1"/>
  <c r="K12" i="1"/>
  <c r="K13" i="1"/>
  <c r="K14" i="1"/>
  <c r="K16" i="1"/>
  <c r="K17" i="1"/>
  <c r="K18" i="1"/>
  <c r="K19" i="1"/>
  <c r="K20" i="1"/>
  <c r="K22" i="1"/>
  <c r="K23" i="1"/>
  <c r="K24" i="1"/>
  <c r="K25" i="1"/>
  <c r="K26" i="1"/>
  <c r="H9" i="1" l="1"/>
  <c r="I9" i="1" s="1"/>
  <c r="H51" i="1"/>
  <c r="H45" i="1"/>
  <c r="H39" i="1"/>
  <c r="H33" i="1"/>
  <c r="H27" i="1"/>
  <c r="H21" i="1"/>
  <c r="H15" i="1"/>
  <c r="K49" i="1"/>
  <c r="K56" i="1"/>
  <c r="K41" i="1"/>
  <c r="K43" i="1"/>
  <c r="K37" i="1"/>
  <c r="K42" i="1"/>
  <c r="K29" i="1"/>
  <c r="K55" i="1"/>
  <c r="K38" i="1"/>
  <c r="K30" i="1"/>
  <c r="K46" i="1"/>
  <c r="K53" i="1"/>
  <c r="K40" i="1"/>
  <c r="K48" i="1"/>
  <c r="K44" i="1"/>
  <c r="K36" i="1"/>
  <c r="K50" i="1"/>
  <c r="K54" i="1"/>
  <c r="K31" i="1"/>
  <c r="K47" i="1"/>
  <c r="K35" i="1"/>
  <c r="K34" i="1"/>
  <c r="K52" i="1"/>
  <c r="K28" i="1"/>
  <c r="K32" i="1"/>
  <c r="F221" i="13" l="1"/>
  <c r="F211" i="13"/>
  <c r="F212" i="13"/>
  <c r="F213" i="13"/>
  <c r="F214" i="13"/>
  <c r="F215" i="13"/>
  <c r="F216" i="13"/>
  <c r="F217" i="13"/>
  <c r="F218" i="13"/>
  <c r="F219" i="13"/>
  <c r="F220" i="13"/>
  <c r="F210" i="13"/>
  <c r="B221" i="13" a="1"/>
  <c r="B221" i="13" l="1"/>
  <c r="Q39" i="1"/>
  <c r="Q34" i="1"/>
  <c r="Q28"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56" i="1" l="1"/>
  <c r="Q56" i="1"/>
  <c r="T55" i="1"/>
  <c r="Q55" i="1"/>
  <c r="T54" i="1"/>
  <c r="Q54" i="1"/>
  <c r="T53" i="1"/>
  <c r="Q53" i="1"/>
  <c r="T52" i="1"/>
  <c r="Q52" i="1"/>
  <c r="T51" i="1"/>
  <c r="Q51" i="1"/>
  <c r="I51" i="1"/>
  <c r="T50" i="1"/>
  <c r="Q50" i="1"/>
  <c r="T49" i="1"/>
  <c r="Q49" i="1"/>
  <c r="T48" i="1"/>
  <c r="Q48" i="1"/>
  <c r="T47" i="1"/>
  <c r="Q47" i="1"/>
  <c r="T46" i="1"/>
  <c r="Q46" i="1"/>
  <c r="T45" i="1"/>
  <c r="Q45" i="1"/>
  <c r="I45" i="1"/>
  <c r="T44" i="1"/>
  <c r="Q44" i="1"/>
  <c r="T43" i="1"/>
  <c r="Q43" i="1"/>
  <c r="T42" i="1"/>
  <c r="Q42" i="1"/>
  <c r="T41" i="1"/>
  <c r="Q41" i="1"/>
  <c r="T40" i="1"/>
  <c r="Q40" i="1"/>
  <c r="T39" i="1"/>
  <c r="I39" i="1"/>
  <c r="T38" i="1"/>
  <c r="Q38" i="1"/>
  <c r="T37" i="1"/>
  <c r="Q37" i="1"/>
  <c r="T36" i="1"/>
  <c r="Q36" i="1"/>
  <c r="T35" i="1"/>
  <c r="Q35" i="1"/>
  <c r="T34" i="1"/>
  <c r="T33" i="1"/>
  <c r="Q33" i="1"/>
  <c r="I33" i="1"/>
  <c r="T32" i="1"/>
  <c r="Q32" i="1"/>
  <c r="T31" i="1"/>
  <c r="Q31" i="1"/>
  <c r="T30" i="1"/>
  <c r="Q30" i="1"/>
  <c r="T29" i="1"/>
  <c r="Q29" i="1"/>
  <c r="T28" i="1"/>
  <c r="T27" i="1"/>
  <c r="Q27" i="1"/>
  <c r="I27" i="1"/>
  <c r="T26" i="1"/>
  <c r="Q26" i="1"/>
  <c r="T25" i="1"/>
  <c r="Q25" i="1"/>
  <c r="I21" i="1"/>
  <c r="I15" i="1"/>
  <c r="AB37" i="1" l="1"/>
  <c r="AA37" i="1" s="1"/>
  <c r="AB38" i="1"/>
  <c r="AA38" i="1" s="1"/>
  <c r="X51" i="1"/>
  <c r="X45" i="1"/>
  <c r="X39" i="1"/>
  <c r="X33" i="1"/>
  <c r="X37" i="1"/>
  <c r="X38" i="1"/>
  <c r="Y51" i="1" l="1"/>
  <c r="Z51" i="1"/>
  <c r="X52" i="1" s="1"/>
  <c r="Y52" i="1" s="1"/>
  <c r="Y45" i="1"/>
  <c r="Z45" i="1"/>
  <c r="X46" i="1" s="1"/>
  <c r="Z46" i="1" s="1"/>
  <c r="X47" i="1" s="1"/>
  <c r="Y39" i="1"/>
  <c r="Z39" i="1"/>
  <c r="X40" i="1" s="1"/>
  <c r="Z40" i="1" s="1"/>
  <c r="X41" i="1" s="1"/>
  <c r="Y38" i="1"/>
  <c r="Z38" i="1"/>
  <c r="Y37" i="1"/>
  <c r="Z37" i="1"/>
  <c r="Y33" i="1"/>
  <c r="Z33" i="1"/>
  <c r="Y27" i="1"/>
  <c r="Y46" i="1" l="1"/>
  <c r="Y40" i="1"/>
  <c r="Y28" i="1"/>
  <c r="Y29" i="1"/>
  <c r="Z47" i="1"/>
  <c r="X48" i="1" s="1"/>
  <c r="Y47" i="1"/>
  <c r="Z41" i="1"/>
  <c r="X42" i="1" s="1"/>
  <c r="Y41" i="1"/>
  <c r="Z52" i="1"/>
  <c r="X53" i="1" s="1"/>
  <c r="X34" i="1"/>
  <c r="X35"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37" i="1"/>
  <c r="AC38" i="1"/>
  <c r="Y48" i="1" l="1"/>
  <c r="Z48" i="1"/>
  <c r="Y42" i="1"/>
  <c r="Z42" i="1"/>
  <c r="X43" i="1" s="1"/>
  <c r="Y35" i="1"/>
  <c r="Z35" i="1"/>
  <c r="X36" i="1" s="1"/>
  <c r="Y53" i="1"/>
  <c r="Z53" i="1"/>
  <c r="X54" i="1" s="1"/>
  <c r="Y34" i="1"/>
  <c r="Z34" i="1"/>
  <c r="X25" i="1" l="1"/>
  <c r="Y43" i="1"/>
  <c r="Z43" i="1"/>
  <c r="X44" i="1" s="1"/>
  <c r="X49" i="1"/>
  <c r="X50" i="1"/>
  <c r="Y30" i="1"/>
  <c r="Y31" i="1"/>
  <c r="Y36" i="1"/>
  <c r="Z36" i="1"/>
  <c r="Z54" i="1"/>
  <c r="Y54" i="1"/>
  <c r="Y50" i="1" l="1"/>
  <c r="Z50" i="1"/>
  <c r="Y49" i="1"/>
  <c r="Z49" i="1"/>
  <c r="Y44" i="1"/>
  <c r="Z44" i="1"/>
  <c r="X55" i="1"/>
  <c r="X56" i="1"/>
  <c r="Y32" i="1"/>
  <c r="Z25" i="1"/>
  <c r="X26" i="1" s="1"/>
  <c r="Y25" i="1"/>
  <c r="Y56" i="1" l="1"/>
  <c r="Z56" i="1"/>
  <c r="Y55" i="1"/>
  <c r="Z55" i="1"/>
  <c r="Y26" i="1"/>
  <c r="Z26" i="1"/>
  <c r="AD38" i="18" l="1"/>
  <c r="L30" i="18"/>
  <c r="AD30" i="18"/>
  <c r="AJ6" i="18"/>
  <c r="L14" i="18"/>
  <c r="L22" i="18"/>
  <c r="X6" i="18"/>
  <c r="L6" i="18"/>
  <c r="R38" i="18"/>
  <c r="AJ38" i="18"/>
  <c r="L38" i="18"/>
  <c r="AD6" i="18"/>
  <c r="R6" i="18"/>
  <c r="AJ30" i="18"/>
  <c r="R30" i="18"/>
  <c r="AD22" i="18"/>
  <c r="AJ14" i="18"/>
  <c r="AJ22" i="18"/>
  <c r="AD14" i="18"/>
  <c r="X38" i="18"/>
  <c r="X14" i="18"/>
  <c r="R22" i="18"/>
  <c r="X22" i="18"/>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AB53" i="1" l="1"/>
  <c r="AB46" i="1"/>
  <c r="AB45" i="1"/>
  <c r="AB40" i="1"/>
  <c r="AB39" i="1"/>
  <c r="AA39" i="1" s="1"/>
  <c r="AB34" i="1"/>
  <c r="AB33" i="1"/>
  <c r="AA33" i="1" s="1"/>
  <c r="AB36" i="19" l="1"/>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C39"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45" i="1"/>
  <c r="AB52" i="1"/>
  <c r="AA52" i="1" s="1"/>
  <c r="AA53" i="1"/>
  <c r="AB54" i="1"/>
  <c r="V32" i="19"/>
  <c r="P42" i="19"/>
  <c r="J12" i="19"/>
  <c r="J32" i="19"/>
  <c r="AB52" i="19"/>
  <c r="AC33" i="1"/>
  <c r="J22" i="19"/>
  <c r="V22" i="19"/>
  <c r="J52" i="19"/>
  <c r="AH12" i="19"/>
  <c r="J42" i="19"/>
  <c r="AH42" i="19"/>
  <c r="P32" i="19"/>
  <c r="AB12" i="19"/>
  <c r="AH32" i="19"/>
  <c r="AB32" i="19"/>
  <c r="AB42" i="19"/>
  <c r="V42" i="19"/>
  <c r="V12" i="19"/>
  <c r="V52" i="19"/>
  <c r="AB22" i="19"/>
  <c r="AH52" i="19"/>
  <c r="AH22" i="19"/>
  <c r="P22" i="19"/>
  <c r="P12" i="19"/>
  <c r="P52" i="19"/>
  <c r="AB35" i="1"/>
  <c r="AA35" i="1" s="1"/>
  <c r="AB36" i="1"/>
  <c r="AA36" i="1" s="1"/>
  <c r="AA34" i="1"/>
  <c r="AA40" i="1"/>
  <c r="AB41" i="1"/>
  <c r="AA46" i="1"/>
  <c r="AB47" i="1"/>
  <c r="W37" i="19" l="1"/>
  <c r="AI7" i="19"/>
  <c r="W17" i="19"/>
  <c r="W27" i="19"/>
  <c r="Q47" i="19"/>
  <c r="W7" i="19"/>
  <c r="AI17" i="19"/>
  <c r="K47" i="19"/>
  <c r="AI47" i="19"/>
  <c r="Q27" i="19"/>
  <c r="AC27" i="19"/>
  <c r="AC47" i="19"/>
  <c r="AC37" i="19"/>
  <c r="AI37" i="19"/>
  <c r="AC17" i="19"/>
  <c r="K37" i="19"/>
  <c r="AC7" i="19"/>
  <c r="W47" i="19"/>
  <c r="Q37" i="19"/>
  <c r="AI27" i="19"/>
  <c r="Q7" i="19"/>
  <c r="K27" i="19"/>
  <c r="K17" i="19"/>
  <c r="K7" i="19"/>
  <c r="Q17" i="19"/>
  <c r="AA54" i="1"/>
  <c r="AB55" i="1"/>
  <c r="K35" i="19"/>
  <c r="AC25" i="19"/>
  <c r="K45" i="19"/>
  <c r="AI45" i="19"/>
  <c r="W45" i="19"/>
  <c r="Q35" i="19"/>
  <c r="K55" i="19"/>
  <c r="AC15" i="19"/>
  <c r="Q15" i="19"/>
  <c r="AC35" i="19"/>
  <c r="AI35" i="19"/>
  <c r="Q55" i="19"/>
  <c r="AI25" i="19"/>
  <c r="AC52"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46" i="1"/>
  <c r="K44" i="19"/>
  <c r="Q34" i="19"/>
  <c r="W34" i="19"/>
  <c r="K14" i="19"/>
  <c r="W54" i="19"/>
  <c r="K34" i="19"/>
  <c r="AC34" i="19"/>
  <c r="AD55" i="19"/>
  <c r="R15" i="19"/>
  <c r="AJ35" i="19"/>
  <c r="AC53"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45"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35" i="1"/>
  <c r="AD12" i="19"/>
  <c r="AD32" i="19"/>
  <c r="AD22" i="19"/>
  <c r="X52" i="19"/>
  <c r="AD52" i="19"/>
  <c r="L42" i="19"/>
  <c r="R42" i="19"/>
  <c r="AA41" i="1"/>
  <c r="AB42" i="1"/>
  <c r="K42" i="19"/>
  <c r="AC32" i="19"/>
  <c r="W42" i="19"/>
  <c r="AI52" i="19"/>
  <c r="K22" i="19"/>
  <c r="Q32" i="19"/>
  <c r="AI12" i="19"/>
  <c r="AC52" i="19"/>
  <c r="Q42" i="19"/>
  <c r="AC42" i="19"/>
  <c r="K12" i="19"/>
  <c r="Q22" i="19"/>
  <c r="W52" i="19"/>
  <c r="AI42" i="19"/>
  <c r="W32" i="19"/>
  <c r="AI22" i="19"/>
  <c r="W12" i="19"/>
  <c r="AI32" i="19"/>
  <c r="AC12" i="19"/>
  <c r="Q12" i="19"/>
  <c r="Q52" i="19"/>
  <c r="AC34" i="1"/>
  <c r="K32" i="19"/>
  <c r="W22" i="19"/>
  <c r="K52" i="19"/>
  <c r="AC22"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A47" i="1"/>
  <c r="AB48" i="1"/>
  <c r="K23" i="19"/>
  <c r="AI43" i="19"/>
  <c r="AC43" i="19"/>
  <c r="AC53" i="19"/>
  <c r="W43" i="19"/>
  <c r="K13" i="19"/>
  <c r="Q53" i="19"/>
  <c r="AI53" i="19"/>
  <c r="K33" i="19"/>
  <c r="K43" i="19"/>
  <c r="AI33" i="19"/>
  <c r="AC33" i="19"/>
  <c r="AC40" i="1"/>
  <c r="Q33" i="19"/>
  <c r="AI23" i="19"/>
  <c r="K53" i="19"/>
  <c r="AC23" i="19"/>
  <c r="AC13" i="19"/>
  <c r="W23" i="19"/>
  <c r="W33" i="19"/>
  <c r="Q13" i="19"/>
  <c r="W13" i="19"/>
  <c r="AI13" i="19"/>
  <c r="Q43" i="19"/>
  <c r="Q23" i="19"/>
  <c r="W53" i="19"/>
  <c r="M12" i="19"/>
  <c r="AK42" i="19"/>
  <c r="AE32" i="19"/>
  <c r="AC36" i="1"/>
  <c r="M52" i="19"/>
  <c r="S12" i="19"/>
  <c r="M32" i="19"/>
  <c r="S52" i="19"/>
  <c r="Y52" i="19"/>
  <c r="Y42" i="19"/>
  <c r="AK12" i="19"/>
  <c r="S22" i="19"/>
  <c r="AE12" i="19"/>
  <c r="Y22" i="19"/>
  <c r="S32" i="19"/>
  <c r="AK52" i="19"/>
  <c r="M22" i="19"/>
  <c r="AK32" i="19"/>
  <c r="AE22" i="19"/>
  <c r="AE42" i="19"/>
  <c r="Y32" i="19"/>
  <c r="M42" i="19"/>
  <c r="Y12" i="19"/>
  <c r="AE52" i="19"/>
  <c r="AK22" i="19"/>
  <c r="S42" i="19"/>
  <c r="AB32" i="1"/>
  <c r="AA32" i="1" s="1"/>
  <c r="R40" i="19" l="1"/>
  <c r="AD10" i="19"/>
  <c r="X40" i="19"/>
  <c r="AJ10" i="19"/>
  <c r="R50" i="19"/>
  <c r="X10" i="19"/>
  <c r="R30" i="19"/>
  <c r="L10" i="19"/>
  <c r="L50" i="19"/>
  <c r="AJ20" i="19"/>
  <c r="AJ40" i="19"/>
  <c r="AD30" i="19"/>
  <c r="R20" i="19"/>
  <c r="AD50" i="19"/>
  <c r="AJ30" i="19"/>
  <c r="AJ50" i="19"/>
  <c r="X30" i="19"/>
  <c r="AD20" i="19"/>
  <c r="L40" i="19"/>
  <c r="X50" i="19"/>
  <c r="X20" i="19"/>
  <c r="AD40" i="19"/>
  <c r="R10" i="19"/>
  <c r="L30" i="19"/>
  <c r="L20" i="19"/>
  <c r="AA42" i="1"/>
  <c r="AB43" i="1"/>
  <c r="AA55" i="1"/>
  <c r="AB56" i="1"/>
  <c r="AA56" i="1" s="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C41" i="1"/>
  <c r="X23" i="19"/>
  <c r="R33" i="19"/>
  <c r="R43" i="19"/>
  <c r="AD53" i="19"/>
  <c r="AJ13" i="19"/>
  <c r="R23" i="19"/>
  <c r="R13" i="19"/>
  <c r="AJ53" i="19"/>
  <c r="L33" i="19"/>
  <c r="L23" i="19"/>
  <c r="X43" i="19"/>
  <c r="X53" i="19"/>
  <c r="AD13" i="19"/>
  <c r="L53" i="19"/>
  <c r="L13" i="19"/>
  <c r="AD23" i="19"/>
  <c r="AJ33" i="19"/>
  <c r="AJ23" i="19"/>
  <c r="R53" i="19"/>
  <c r="M55" i="19"/>
  <c r="AK15" i="19"/>
  <c r="AE25" i="19"/>
  <c r="AC54" i="1"/>
  <c r="Y35" i="19"/>
  <c r="M25" i="19"/>
  <c r="S55" i="19"/>
  <c r="S45" i="19"/>
  <c r="S35" i="19"/>
  <c r="M15" i="19"/>
  <c r="AE45" i="19"/>
  <c r="Y15" i="19"/>
  <c r="AK45" i="19"/>
  <c r="AE55" i="19"/>
  <c r="M35" i="19"/>
  <c r="M45" i="19"/>
  <c r="S25" i="19"/>
  <c r="AK35" i="19"/>
  <c r="Y25" i="19"/>
  <c r="AE15" i="19"/>
  <c r="Y45" i="19"/>
  <c r="AE35" i="19"/>
  <c r="AK25" i="19"/>
  <c r="Y55" i="19"/>
  <c r="S15" i="19"/>
  <c r="AK55"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32" i="1"/>
  <c r="AG11" i="19"/>
  <c r="AM41" i="19"/>
  <c r="AA21" i="19"/>
  <c r="AA51" i="19"/>
  <c r="U51" i="19"/>
  <c r="U31" i="19"/>
  <c r="AA11" i="19"/>
  <c r="AG21" i="19"/>
  <c r="O31" i="19"/>
  <c r="AA48" i="1"/>
  <c r="AB49"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B25" i="1"/>
  <c r="L54" i="19"/>
  <c r="AJ14" i="19"/>
  <c r="AD44" i="19"/>
  <c r="X54" i="19"/>
  <c r="R14" i="19"/>
  <c r="AD24" i="19"/>
  <c r="AD34" i="19"/>
  <c r="R54" i="19"/>
  <c r="L34" i="19"/>
  <c r="AJ34" i="19"/>
  <c r="X24" i="19"/>
  <c r="AJ24" i="19"/>
  <c r="X44" i="19"/>
  <c r="R24" i="19"/>
  <c r="AC47" i="1"/>
  <c r="X34" i="19"/>
  <c r="L14" i="19"/>
  <c r="AD14" i="19"/>
  <c r="L44" i="19"/>
  <c r="R44" i="19"/>
  <c r="AD54" i="19"/>
  <c r="X14" i="19"/>
  <c r="AJ44" i="19"/>
  <c r="R34" i="19"/>
  <c r="AJ54" i="19"/>
  <c r="L24" i="19"/>
  <c r="AD29" i="19"/>
  <c r="AD19" i="19"/>
  <c r="R39" i="19"/>
  <c r="R9" i="19"/>
  <c r="X49" i="19"/>
  <c r="X9" i="19"/>
  <c r="AD39" i="19"/>
  <c r="R29" i="19"/>
  <c r="L49" i="19"/>
  <c r="X19" i="19"/>
  <c r="X29" i="19"/>
  <c r="X39" i="19"/>
  <c r="L9" i="19"/>
  <c r="AD9" i="19"/>
  <c r="AJ49" i="19"/>
  <c r="L39" i="19"/>
  <c r="R19" i="19"/>
  <c r="AJ39" i="19"/>
  <c r="AJ29" i="19"/>
  <c r="AJ19" i="19"/>
  <c r="AJ9" i="19"/>
  <c r="AD49" i="19"/>
  <c r="L19" i="19"/>
  <c r="L29" i="19"/>
  <c r="R49" i="19"/>
  <c r="AA25" i="1" l="1"/>
  <c r="AB26" i="1"/>
  <c r="AA26" i="1" s="1"/>
  <c r="AG39" i="19"/>
  <c r="AG29" i="19"/>
  <c r="AM19" i="19"/>
  <c r="O39" i="19"/>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48"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C56" i="1"/>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55"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M9" i="19"/>
  <c r="Y29" i="19"/>
  <c r="AA43" i="1"/>
  <c r="AB44" i="1"/>
  <c r="AA44" i="1" s="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A49" i="1"/>
  <c r="AB50" i="1"/>
  <c r="AA50" i="1" s="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42"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C50" i="1"/>
  <c r="AA14" i="19"/>
  <c r="O54" i="19"/>
  <c r="U44" i="19"/>
  <c r="U43" i="19"/>
  <c r="U13" i="19"/>
  <c r="AM53" i="19"/>
  <c r="AA53" i="19"/>
  <c r="AA43" i="19"/>
  <c r="O53" i="19"/>
  <c r="O23" i="19"/>
  <c r="O13" i="19"/>
  <c r="AG43" i="19"/>
  <c r="U33" i="19"/>
  <c r="U23" i="19"/>
  <c r="AM13" i="19"/>
  <c r="AM23" i="19"/>
  <c r="AG13" i="19"/>
  <c r="AA23" i="19"/>
  <c r="AG33" i="19"/>
  <c r="AA33" i="19"/>
  <c r="AM33" i="19"/>
  <c r="AA13" i="19"/>
  <c r="AC44"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49" i="1"/>
  <c r="AF53" i="19"/>
  <c r="T43" i="19"/>
  <c r="Z53" i="19"/>
  <c r="N43" i="19"/>
  <c r="T23" i="19"/>
  <c r="AF43" i="19"/>
  <c r="Z13" i="19"/>
  <c r="Z43" i="19"/>
  <c r="AF23" i="19"/>
  <c r="AL13" i="19"/>
  <c r="Z23" i="19"/>
  <c r="AL43" i="19"/>
  <c r="AF13" i="19"/>
  <c r="AL23" i="19"/>
  <c r="N13" i="19"/>
  <c r="T33" i="19"/>
  <c r="AL53" i="19"/>
  <c r="N23" i="19"/>
  <c r="N53" i="19"/>
  <c r="AF33" i="19"/>
  <c r="N33" i="19"/>
  <c r="AC43"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26"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C25"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AB28" i="1" l="1"/>
  <c r="AB39" i="19" l="1"/>
  <c r="P19" i="19"/>
  <c r="P39" i="19"/>
  <c r="P29" i="19"/>
  <c r="J39" i="19"/>
  <c r="AH49" i="19"/>
  <c r="V49" i="19"/>
  <c r="AB29" i="19"/>
  <c r="AH39" i="19"/>
  <c r="P9" i="19"/>
  <c r="V19" i="19"/>
  <c r="AB9" i="19"/>
  <c r="AH19" i="19"/>
  <c r="V39" i="19"/>
  <c r="AH29" i="19"/>
  <c r="V9" i="19"/>
  <c r="AB19" i="19"/>
  <c r="AH9" i="19"/>
  <c r="J9" i="19"/>
  <c r="J29" i="19"/>
  <c r="J49" i="19"/>
  <c r="J19" i="19"/>
  <c r="V29" i="19"/>
  <c r="P49" i="19"/>
  <c r="AB49" i="19"/>
  <c r="AC40" i="19"/>
  <c r="AI40" i="19"/>
  <c r="W10" i="19"/>
  <c r="W40" i="19"/>
  <c r="AC50" i="19"/>
  <c r="K20" i="19"/>
  <c r="Q10" i="19"/>
  <c r="AC10" i="19"/>
  <c r="Q40" i="19"/>
  <c r="Q30" i="19"/>
  <c r="AI10" i="19"/>
  <c r="K50" i="19"/>
  <c r="W50" i="19"/>
  <c r="AC20" i="19"/>
  <c r="K40" i="19"/>
  <c r="AI30" i="19"/>
  <c r="W20" i="19"/>
  <c r="Q50" i="19"/>
  <c r="AC30" i="19"/>
  <c r="W30" i="19"/>
  <c r="Q20" i="19"/>
  <c r="AI50" i="19"/>
  <c r="AI20" i="19"/>
  <c r="K10" i="19"/>
  <c r="K30" i="19"/>
  <c r="J40" i="19"/>
  <c r="J10" i="19"/>
  <c r="V30" i="19"/>
  <c r="AB20" i="19"/>
  <c r="AH20" i="19"/>
  <c r="AH50" i="19"/>
  <c r="J30" i="19"/>
  <c r="V20" i="19"/>
  <c r="V10" i="19"/>
  <c r="AH10" i="19"/>
  <c r="P20" i="19"/>
  <c r="P10" i="19"/>
  <c r="J20" i="19"/>
  <c r="AB50" i="19"/>
  <c r="P40" i="19"/>
  <c r="J50" i="19"/>
  <c r="V40" i="19"/>
  <c r="AB40" i="19"/>
  <c r="AB30" i="19"/>
  <c r="AB10" i="19"/>
  <c r="P30" i="19"/>
  <c r="V50" i="19"/>
  <c r="P50" i="19"/>
  <c r="AH40" i="19"/>
  <c r="AH30" i="19"/>
  <c r="L8" i="19"/>
  <c r="AD18" i="19"/>
  <c r="AD38" i="19"/>
  <c r="AJ38" i="19"/>
  <c r="AD48" i="19"/>
  <c r="L48" i="19"/>
  <c r="AJ28" i="19"/>
  <c r="AJ8" i="19"/>
  <c r="AD8" i="19"/>
  <c r="AJ48" i="19"/>
  <c r="X38" i="19"/>
  <c r="R18" i="19"/>
  <c r="AJ18" i="19"/>
  <c r="L38" i="19"/>
  <c r="R38" i="19"/>
  <c r="X8" i="19"/>
  <c r="AD28" i="19"/>
  <c r="L28" i="19"/>
  <c r="X18" i="19"/>
  <c r="R48" i="19"/>
  <c r="X48" i="19"/>
  <c r="R28" i="19"/>
  <c r="L18" i="19"/>
  <c r="X28" i="19"/>
  <c r="R8" i="19"/>
  <c r="AI28" i="19"/>
  <c r="AI38" i="19"/>
  <c r="K8" i="19"/>
  <c r="Q18" i="19"/>
  <c r="Q8" i="19"/>
  <c r="W48" i="19"/>
  <c r="W28" i="19"/>
  <c r="K28" i="19"/>
  <c r="W18" i="19"/>
  <c r="Q28" i="19"/>
  <c r="W8" i="19"/>
  <c r="K38" i="19"/>
  <c r="AC28" i="19"/>
  <c r="AC8" i="19"/>
  <c r="AI18" i="19"/>
  <c r="Q48" i="19"/>
  <c r="K18" i="19"/>
  <c r="AC18" i="19"/>
  <c r="AI8" i="19"/>
  <c r="K48" i="19"/>
  <c r="AC38" i="19"/>
  <c r="AC48" i="19"/>
  <c r="AI48" i="19"/>
  <c r="W38" i="19"/>
  <c r="Q38" i="19"/>
  <c r="AA28" i="1"/>
  <c r="AB29" i="1"/>
  <c r="AI9" i="19"/>
  <c r="AI29" i="19"/>
  <c r="W9" i="19"/>
  <c r="Q29" i="19"/>
  <c r="K49" i="19"/>
  <c r="Q19" i="19"/>
  <c r="W39" i="19"/>
  <c r="AI49" i="19"/>
  <c r="Q39" i="19"/>
  <c r="W29" i="19"/>
  <c r="AC9" i="19"/>
  <c r="AC29" i="19"/>
  <c r="Q49" i="19"/>
  <c r="W49" i="19"/>
  <c r="K9" i="19"/>
  <c r="AC39" i="19"/>
  <c r="W19" i="19"/>
  <c r="K39" i="19"/>
  <c r="AI39" i="19"/>
  <c r="AC49" i="19"/>
  <c r="K29" i="19"/>
  <c r="AI19" i="19"/>
  <c r="Q9" i="19"/>
  <c r="AC19" i="19"/>
  <c r="K19" i="19"/>
  <c r="AI41" i="19" l="1"/>
  <c r="K51" i="19"/>
  <c r="W11" i="19"/>
  <c r="K21" i="19"/>
  <c r="Q51" i="19"/>
  <c r="AI31" i="19"/>
  <c r="W21" i="19"/>
  <c r="Q41" i="19"/>
  <c r="AC11" i="19"/>
  <c r="K11" i="19"/>
  <c r="AI51" i="19"/>
  <c r="AC31" i="19"/>
  <c r="W41" i="19"/>
  <c r="AC51" i="19"/>
  <c r="K41" i="19"/>
  <c r="W31" i="19"/>
  <c r="AI11" i="19"/>
  <c r="Q11" i="19"/>
  <c r="AC41" i="19"/>
  <c r="AC28" i="1"/>
  <c r="AI21" i="19"/>
  <c r="AC21" i="19"/>
  <c r="Q31" i="19"/>
  <c r="K31" i="19"/>
  <c r="W51" i="19"/>
  <c r="Q21" i="19"/>
  <c r="AA29" i="1"/>
  <c r="AB30" i="1"/>
  <c r="AA30" i="1" l="1"/>
  <c r="AB31" i="1"/>
  <c r="AA31" i="1" s="1"/>
  <c r="AD11" i="19"/>
  <c r="AD21" i="19"/>
  <c r="L21" i="19"/>
  <c r="L51" i="19"/>
  <c r="L11" i="19"/>
  <c r="X51" i="19"/>
  <c r="X21" i="19"/>
  <c r="R11" i="19"/>
  <c r="AJ21" i="19"/>
  <c r="AD51" i="19"/>
  <c r="L41" i="19"/>
  <c r="R31" i="19"/>
  <c r="AJ41" i="19"/>
  <c r="L31" i="19"/>
  <c r="R41" i="19"/>
  <c r="AD31" i="19"/>
  <c r="R51" i="19"/>
  <c r="AC29" i="1"/>
  <c r="R21" i="19"/>
  <c r="X31" i="19"/>
  <c r="AD41" i="19"/>
  <c r="X11" i="19"/>
  <c r="AJ11" i="19"/>
  <c r="X41" i="19"/>
  <c r="AJ51" i="19"/>
  <c r="AJ31" i="19"/>
  <c r="Z31" i="19" l="1"/>
  <c r="T41" i="19"/>
  <c r="N21" i="19"/>
  <c r="AF41" i="19"/>
  <c r="N31" i="19"/>
  <c r="AL11" i="19"/>
  <c r="T31" i="19"/>
  <c r="T11" i="19"/>
  <c r="AF11" i="19"/>
  <c r="T21" i="19"/>
  <c r="AL41" i="19"/>
  <c r="AC31" i="1"/>
  <c r="AL21" i="19"/>
  <c r="Z11" i="19"/>
  <c r="Z21" i="19"/>
  <c r="AL31" i="19"/>
  <c r="AF31" i="19"/>
  <c r="AL51" i="19"/>
  <c r="T51" i="19"/>
  <c r="N11" i="19"/>
  <c r="N51" i="19"/>
  <c r="AF51" i="19"/>
  <c r="Z41" i="19"/>
  <c r="N41" i="19"/>
  <c r="AF21" i="19"/>
  <c r="Z51" i="19"/>
  <c r="Y11" i="19"/>
  <c r="M31" i="19"/>
  <c r="AE41" i="19"/>
  <c r="AE21" i="19"/>
  <c r="S51" i="19"/>
  <c r="AE51" i="19"/>
  <c r="AE31" i="19"/>
  <c r="S41" i="19"/>
  <c r="AK41" i="19"/>
  <c r="AK31" i="19"/>
  <c r="AE11" i="19"/>
  <c r="AK51" i="19"/>
  <c r="S11" i="19"/>
  <c r="Y41" i="19"/>
  <c r="M21" i="19"/>
  <c r="M41" i="19"/>
  <c r="AK21" i="19"/>
  <c r="Y21" i="19"/>
  <c r="AC30" i="1"/>
  <c r="M11" i="19"/>
  <c r="S31" i="19"/>
  <c r="AK11" i="19"/>
  <c r="M51" i="19"/>
  <c r="Y31" i="19"/>
  <c r="Y51" i="19"/>
  <c r="S21" i="19"/>
  <c r="B223" i="13"/>
  <c r="B222" i="13"/>
  <c r="K15" i="1" l="1"/>
  <c r="L15" i="1" s="1"/>
  <c r="K9" i="1"/>
  <c r="L9" i="1" s="1"/>
  <c r="K21" i="1"/>
  <c r="L21" i="1" s="1"/>
  <c r="K33" i="1"/>
  <c r="L33" i="1" s="1"/>
  <c r="K51" i="1"/>
  <c r="L51" i="1" s="1"/>
  <c r="K27" i="1"/>
  <c r="L27" i="1" s="1"/>
  <c r="K39" i="1"/>
  <c r="L39" i="1" s="1"/>
  <c r="K45" i="1"/>
  <c r="L45" i="1" s="1"/>
  <c r="Z42" i="18" l="1"/>
  <c r="N42" i="18"/>
  <c r="AF26" i="18"/>
  <c r="N26" i="18"/>
  <c r="AF18" i="18"/>
  <c r="T10" i="18"/>
  <c r="N34" i="18"/>
  <c r="N45" i="1"/>
  <c r="Z34" i="18"/>
  <c r="AF42" i="18"/>
  <c r="AL26" i="18"/>
  <c r="Z10" i="18"/>
  <c r="AL18" i="18"/>
  <c r="M45" i="1"/>
  <c r="AF34" i="18"/>
  <c r="AL10" i="18"/>
  <c r="N18" i="18"/>
  <c r="N10" i="18"/>
  <c r="AL34" i="18"/>
  <c r="AL42" i="18"/>
  <c r="AF10" i="18"/>
  <c r="T34" i="18"/>
  <c r="T18" i="18"/>
  <c r="Z18" i="18"/>
  <c r="T42" i="18"/>
  <c r="T26" i="18"/>
  <c r="Z26" i="18"/>
  <c r="V34" i="18"/>
  <c r="M33" i="1"/>
  <c r="P18" i="18"/>
  <c r="P26" i="18"/>
  <c r="AB10" i="18"/>
  <c r="AH26" i="18"/>
  <c r="AB26" i="18"/>
  <c r="AB18" i="18"/>
  <c r="AH34" i="18"/>
  <c r="V10" i="18"/>
  <c r="AH42" i="18"/>
  <c r="V42" i="18"/>
  <c r="P42" i="18"/>
  <c r="J18" i="18"/>
  <c r="AH10" i="18"/>
  <c r="AH18" i="18"/>
  <c r="AB34" i="18"/>
  <c r="P34" i="18"/>
  <c r="P10" i="18"/>
  <c r="N33" i="1"/>
  <c r="J10" i="18"/>
  <c r="V26" i="18"/>
  <c r="J26" i="18"/>
  <c r="J34" i="18"/>
  <c r="V18" i="18"/>
  <c r="AB42" i="18"/>
  <c r="J42" i="18"/>
  <c r="N9" i="1"/>
  <c r="T38" i="18"/>
  <c r="Z14" i="18"/>
  <c r="AF6" i="18"/>
  <c r="AL22" i="18"/>
  <c r="AF30" i="18"/>
  <c r="AL6" i="18"/>
  <c r="Z6" i="18"/>
  <c r="N30" i="18"/>
  <c r="N14" i="18"/>
  <c r="N22" i="18"/>
  <c r="AF38" i="18"/>
  <c r="T6" i="18"/>
  <c r="M9" i="1"/>
  <c r="AB9" i="1" s="1"/>
  <c r="AA9" i="1" s="1"/>
  <c r="AL38" i="18"/>
  <c r="AF22" i="18"/>
  <c r="Z30" i="18"/>
  <c r="Z38" i="18"/>
  <c r="T14" i="18"/>
  <c r="N6" i="18"/>
  <c r="Z22" i="18"/>
  <c r="AL14" i="18"/>
  <c r="N38" i="18"/>
  <c r="T30" i="18"/>
  <c r="AF14" i="18"/>
  <c r="T22" i="18"/>
  <c r="AL30" i="18"/>
  <c r="N24" i="18"/>
  <c r="AL16" i="18"/>
  <c r="AL32" i="18"/>
  <c r="AL40" i="18"/>
  <c r="AF8" i="18"/>
  <c r="AL8" i="18"/>
  <c r="Z16" i="18"/>
  <c r="N40" i="18"/>
  <c r="N8" i="18"/>
  <c r="Z8" i="18"/>
  <c r="AF32" i="18"/>
  <c r="T40" i="18"/>
  <c r="AL24" i="18"/>
  <c r="Z32" i="18"/>
  <c r="T24" i="18"/>
  <c r="AF16" i="18"/>
  <c r="N27" i="1"/>
  <c r="T8" i="18"/>
  <c r="M27" i="1"/>
  <c r="AB27" i="1" s="1"/>
  <c r="AA27" i="1" s="1"/>
  <c r="Z40" i="18"/>
  <c r="T32" i="18"/>
  <c r="T16" i="18"/>
  <c r="Z24" i="18"/>
  <c r="AF40" i="18"/>
  <c r="N32" i="18"/>
  <c r="AF24" i="18"/>
  <c r="N16" i="18"/>
  <c r="X42" i="18"/>
  <c r="AJ26" i="18"/>
  <c r="X18" i="18"/>
  <c r="AD42" i="18"/>
  <c r="L18" i="18"/>
  <c r="L34" i="18"/>
  <c r="L10" i="18"/>
  <c r="N39" i="1"/>
  <c r="X10" i="18"/>
  <c r="AD18" i="18"/>
  <c r="AD26" i="18"/>
  <c r="AJ10" i="18"/>
  <c r="M39" i="1"/>
  <c r="AJ42" i="18"/>
  <c r="L42" i="18"/>
  <c r="R26" i="18"/>
  <c r="R10" i="18"/>
  <c r="R42" i="18"/>
  <c r="AD34" i="18"/>
  <c r="AJ34" i="18"/>
  <c r="AD10" i="18"/>
  <c r="R18" i="18"/>
  <c r="AJ18" i="18"/>
  <c r="X26" i="18"/>
  <c r="X34" i="18"/>
  <c r="L26" i="18"/>
  <c r="R34" i="18"/>
  <c r="AB28" i="18"/>
  <c r="P44" i="18"/>
  <c r="AB44" i="18"/>
  <c r="V28" i="18"/>
  <c r="V36" i="18"/>
  <c r="J28" i="18"/>
  <c r="AH36" i="18"/>
  <c r="AH12" i="18"/>
  <c r="P28" i="18"/>
  <c r="AH20" i="18"/>
  <c r="J12" i="18"/>
  <c r="V44" i="18"/>
  <c r="V12" i="18"/>
  <c r="J20" i="18"/>
  <c r="N51" i="1"/>
  <c r="V20" i="18"/>
  <c r="P20" i="18"/>
  <c r="AH28" i="18"/>
  <c r="M51" i="1"/>
  <c r="AB51" i="1" s="1"/>
  <c r="AA51" i="1" s="1"/>
  <c r="AB36" i="18"/>
  <c r="AB20" i="18"/>
  <c r="J44" i="18"/>
  <c r="P12" i="18"/>
  <c r="AB12" i="18"/>
  <c r="P36" i="18"/>
  <c r="J36" i="18"/>
  <c r="AH44" i="18"/>
  <c r="L16" i="18"/>
  <c r="R32" i="18"/>
  <c r="AJ32" i="18"/>
  <c r="L24" i="18"/>
  <c r="X8" i="18"/>
  <c r="X16" i="18"/>
  <c r="AD40" i="18"/>
  <c r="AD24" i="18"/>
  <c r="AJ8" i="18"/>
  <c r="R24" i="18"/>
  <c r="AD16" i="18"/>
  <c r="X32" i="18"/>
  <c r="AD32" i="18"/>
  <c r="L40" i="18"/>
  <c r="L8" i="18"/>
  <c r="R8" i="18"/>
  <c r="X40" i="18"/>
  <c r="N21" i="1"/>
  <c r="R40" i="18"/>
  <c r="AJ40" i="18"/>
  <c r="L32" i="18"/>
  <c r="X24" i="18"/>
  <c r="AJ24" i="18"/>
  <c r="R16" i="18"/>
  <c r="AJ16" i="18"/>
  <c r="AD8" i="18"/>
  <c r="M21" i="1"/>
  <c r="AB40" i="18"/>
  <c r="J24" i="18"/>
  <c r="P24" i="18"/>
  <c r="AB16" i="18"/>
  <c r="P32" i="18"/>
  <c r="P40" i="18"/>
  <c r="V32" i="18"/>
  <c r="V8" i="18"/>
  <c r="AH16" i="18"/>
  <c r="M15" i="1"/>
  <c r="AH40" i="18"/>
  <c r="AH32" i="18"/>
  <c r="V24" i="18"/>
  <c r="P16" i="18"/>
  <c r="J8" i="18"/>
  <c r="AB24" i="18"/>
  <c r="AB8" i="18"/>
  <c r="AH24" i="18"/>
  <c r="AB32" i="18"/>
  <c r="J32" i="18"/>
  <c r="V16" i="18"/>
  <c r="V40" i="18"/>
  <c r="J40" i="18"/>
  <c r="J16" i="18"/>
  <c r="N15" i="1"/>
  <c r="AH8" i="18"/>
  <c r="P8" i="18"/>
  <c r="AC9" i="1" l="1"/>
  <c r="AH38" i="19"/>
  <c r="J48" i="19"/>
  <c r="J38" i="19"/>
  <c r="P8" i="19"/>
  <c r="AB28" i="19"/>
  <c r="V38" i="19"/>
  <c r="AH48" i="19"/>
  <c r="V48" i="19"/>
  <c r="AB38" i="19"/>
  <c r="AH8" i="19"/>
  <c r="V18" i="19"/>
  <c r="P38" i="19"/>
  <c r="J28" i="19"/>
  <c r="J18" i="19"/>
  <c r="V8" i="19"/>
  <c r="P28" i="19"/>
  <c r="AH28" i="19"/>
  <c r="AB48" i="19"/>
  <c r="P48" i="19"/>
  <c r="AB8" i="19"/>
  <c r="V28" i="19"/>
  <c r="AB18" i="19"/>
  <c r="AH18" i="19"/>
  <c r="P18" i="19"/>
  <c r="J8" i="19"/>
  <c r="AH25" i="19"/>
  <c r="P45" i="19"/>
  <c r="J15" i="19"/>
  <c r="AB35" i="19"/>
  <c r="AH15" i="19"/>
  <c r="AB55" i="19"/>
  <c r="J45" i="19"/>
  <c r="AH35" i="19"/>
  <c r="V45" i="19"/>
  <c r="AH55" i="19"/>
  <c r="V15" i="19"/>
  <c r="J25" i="19"/>
  <c r="AC51" i="1"/>
  <c r="P55" i="19"/>
  <c r="P15" i="19"/>
  <c r="V25" i="19"/>
  <c r="V35" i="19"/>
  <c r="AB15" i="19"/>
  <c r="J35" i="19"/>
  <c r="AH45" i="19"/>
  <c r="P25" i="19"/>
  <c r="J55" i="19"/>
  <c r="AB25" i="19"/>
  <c r="P35" i="19"/>
  <c r="AB45" i="19"/>
  <c r="V55" i="19"/>
  <c r="AC27" i="1"/>
  <c r="AH41" i="19"/>
  <c r="P41" i="19"/>
  <c r="J21" i="19"/>
  <c r="AH31" i="19"/>
  <c r="AB31" i="19"/>
  <c r="AB51" i="19"/>
  <c r="P21" i="19"/>
  <c r="V31" i="19"/>
  <c r="J11" i="19"/>
  <c r="V11" i="19"/>
  <c r="AB21" i="19"/>
  <c r="J31" i="19"/>
  <c r="AH51" i="19"/>
  <c r="AH11" i="19"/>
  <c r="J41" i="19"/>
  <c r="P11" i="19"/>
  <c r="J51" i="19"/>
  <c r="AB41" i="19"/>
  <c r="P31" i="19"/>
  <c r="V41" i="19"/>
  <c r="AH21" i="19"/>
  <c r="AB11" i="19"/>
  <c r="P51" i="19"/>
  <c r="V21" i="19"/>
  <c r="V51"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<sst xmlns="http://schemas.openxmlformats.org/spreadsheetml/2006/main" count="513" uniqueCount="221">
  <si>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</si>
  <si>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</si>
  <si>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</si>
  <si>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</si>
  <si>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</si>
  <si>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</si>
  <si>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</si>
  <si>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</si>
  <si>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</si>
  <si>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</si>
  <si>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</si>
  <si>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</si>
  <si>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</si>
  <si>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</si>
  <si>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</si>
  <si>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</si>
  <si>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</si>
  <si>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</si>
  <si>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</si>
  <si>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</si>
  <si>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</si>
  <si>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</si>
  <si>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</si>
  <si>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</si>
  <si>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</si>
  <si>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</si>
  <si>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</si>
  <si>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</si>
  <si>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</si>
  <si>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</si>
  <si>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</si>
  <si>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</si>
  <si>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</si>
  <si>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</si>
  <si>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</si>
  <si>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</si>
  <si>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</si>
  <si>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</si>
  <si>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</si>
  <si>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</si>
  <si>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</si>
  <si>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</si>
  <si>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</si>
  <si>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</si>
  <si>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</si>
  <si>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</si>
  <si>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</si>
  <si>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</si>
  <si>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</si>
  <si>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</si>
  <si>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</si>
  <si>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</si>
  <si>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</si>
  <si>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</si>
  <si>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</si>
  <si>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</si>
  <si>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</si>
  <si>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</si>
  <si>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</si>
  <si>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</si>
  <si>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</si>
  <si>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</si>
  <si>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</si>
  <si>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</si>
  <si>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</si>
  <si>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</si>
  <si>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</si>
  <si>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</si>
  <si>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</si>
  <si>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</si>
  <si>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</si>
  <si>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</si>
  <si>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</si>
  <si>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</si>
  <si>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</si>
  <si>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</si>
  <si>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</si>
  <si>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</si>
  <si>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</si>
  <si>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</si>
  <si>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</si>
  <si>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</si>
  <si>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</si>
  <si>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</si>
  <si>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</si>
  <si>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</si>
  <si>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</si>
  <si>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</si>
  <si>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</si>
  <si>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</si>
  <si>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</si>
  <si>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</si>
  <si>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</si>
  <si>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</si>
  <si>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</si>
  <si>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</si>
  <si>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</si>
  <si>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</si>
  <si>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</si>
  <si>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</si>
  <si>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</si>
  <si>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</si>
  <si>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</si>
  <si>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</si>
  <si>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</si>
  <si>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</si>
  <si>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</si>
  <si>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</si>
  <si>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</si>
  <si>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</si>
  <si>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</si>
  <si>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</si>
  <si>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</si>
  <si>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</si>
  <si>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</si>
  <si>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</si>
  <si>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</si>
  <si>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</si>
  <si>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</si>
  <si>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</si>
  <si>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</si>
  <si>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</si>
  <si>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</si>
  <si>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</si>
  <si>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</si>
  <si>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</si>
  <si>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</si>
  <si>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</si>
  <si>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</si>
  <si>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</si>
  <si>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</si>
  <si>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</si>
  <si>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</si>
  <si>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</si>
  <si>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</si>
  <si>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</si>
  <si>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</si>
  <si>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</si>
  <si>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</si>
  <si>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</si>
  <si>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</si>
  <si>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</si>
  <si>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</si>
  <si>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</si>
  <si>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</si>
  <si>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</si>
  <si>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</si>
  <si>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</si>
  <si>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</si>
  <si>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</si>
  <si>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</si>
  <si>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</si>
  <si>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</si>
  <si>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</si>
  <si>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</si>
  <si>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</si>
  <si>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</si>
  <si>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</si>
  <si>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</si>
  <si>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</si>
  <si>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</si>
  <si>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</si>
  <si>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</si>
  <si>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</si>
  <si>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</si>
  <si>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</si>
  <si>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</si>
  <si>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</si>
  <si>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</si>
  <si>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</si>
  <si>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</si>
  <si>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</si>
  <si>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</si>
  <si>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</si>
  <si>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</si>
  <si>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</si>
  <si>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</si>
  <si>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</si>
  <si>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</si>
  <si>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</si>
  <si>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</si>
  <si>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</si>
  <si>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</si>
  <si>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</si>
  <si>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</si>
  <si>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</si>
  <si>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</si>
  <si>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</si>
  <si>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</si>
  <si>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</si>
  <si>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</si>
  <si>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</si>
  <si>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</si>
  <si>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</si>
  <si>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</si>
  <si>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</si>
  <si>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</si>
  <si>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</si>
  <si>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</si>
  <si>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</si>
  <si>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</si>
  <si>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</si>
  <si>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</si>
  <si>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</si>
  <si>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</si>
  <si>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</si>
  <si>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La actividad que conlleva el riesgo se ejecuta como máximo 2 veces por año</t>
  </si>
  <si>
    <t>La actividad que conlleva el riesgo se ejecuta de 4 a 24 veces por año</t>
  </si>
  <si>
    <t>Entre 10 y 50 SMLMV</t>
  </si>
  <si>
    <t>PROCESO:</t>
  </si>
  <si>
    <t>OBJETIVO:</t>
  </si>
  <si>
    <t>ALCANCE:</t>
  </si>
  <si>
    <t>PROMOTORA DE EVENTOS Y TURISMO S.A.S 
PROCESO EVALUACIÓN A LA GESTIÓN INSTITUCIONAL
FORMATO MAPA DE RIESGOS</t>
  </si>
  <si>
    <t>Código 
FO-31
Versión 1</t>
  </si>
  <si>
    <t xml:space="preserve">Detrimento patrimonial </t>
  </si>
  <si>
    <t>Posibilidad de afectación económica por un detrimento patrimonial derivado de la pérdida de los bienes muebles pertenecientes al inventario de la Promotora</t>
  </si>
  <si>
    <t xml:space="preserve">El jefe de la Oficina Administrativa y Financiera realiza actualización semestral del inventario de la entidad </t>
  </si>
  <si>
    <t>GESTIÓN DE BIENES Y SERVICIOS</t>
  </si>
  <si>
    <t>carencia de un aplicativo de control de inventarios</t>
  </si>
  <si>
    <t>Establecer y ejecutar los métodos y procedimientos para el registro, manejo, responsabilidad y control de los bienes de propiedad de la Promotora, asegurando la oportuna dotación al personal de la entidad, contando con una herramienta para el registro, manejo, custodia, conservación, administración, protección, recibo, traslado y salida definitiva de los bienes e inventarios de la Entidad, como mecanismo de control y gestión de los recursos públicos.</t>
  </si>
  <si>
    <t>Desde la identificación de las necesidades de bienes muebles e inmuebles, bienes de consumo y servicios necesarios para el desarrollo eficaz de los procesos de la Promotora, hasta la baja de los bienes, una vez surtida la baja de estos en los sistemas de información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</si>
</sst>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2"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0"/>
      <color theme="1"/>
      <name val="Arial"/>
      <family val="2"/>
    </font>
    <font>
      <b/>
      <sz val="10"/>
      <color theme="1"/>
      <name val="Arial"/>
      <family val="2"/>
    </font>
    <font>
      <sz val="10"/>
      <color rgb="FFFF0000"/>
      <name val="Arial"/>
      <family val="2"/>
    </font>
    <font>
      <sz val="11"/>
      <color theme="1"/>
      <name val="Arial Narrow"/>
      <family val="2"/>
    </font>
    <font>
      <sz val="12"/>
      <color theme="1"/>
      <name val="Arial"/>
      <family val="2"/>
    </font>
    <font>
      <sz val="11"/>
      <color theme="1"/>
      <name val="Arial"/>
      <family val="2"/>
    </font>
    <font>
      <b/>
      <sz val="11"/>
      <color theme="1"/>
      <name val="Arial"/>
      <family val="2"/>
    </font>
  </fonts>
  <fills count="18">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tint="0.79998168889431442"/>
        <bgColor indexed="64"/>
      </patternFill>
    </fill>
  </fills>
  <borders count="69">
    <border>
      <left/>
      <right/>
      <top/>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s>
  <cellStyleXfs count="5">
    <xf numFmtId="0" fontId="0" fillId="0" borderId="0"/>
    <xf numFmtId="9" fontId="12" fillId="0" borderId="0" applyFont="0" applyFill="0" applyBorder="0" applyAlignment="0" applyProtection="0"/>
    <xf numFmtId="0" fontId="44" fillId="0" borderId="0"/>
    <xf numFmtId="0" fontId="45" fillId="0" borderId="0"/>
    <xf numFmtId="0" fontId="4" fillId="0" borderId="0"/>
  </cellStyleXfs>
  <cellXfs count="351">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7" fillId="0" borderId="0" xfId="0" applyFont="1"/>
    <xf numFmtId="0" fontId="17" fillId="11" borderId="2"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3" xfId="0" applyFont="1" applyFill="1" applyBorder="1" applyAlignment="1" applyProtection="1">
      <alignment horizontal="center" vertical="center" wrapText="1" readingOrder="1"/>
      <protection hidden="1"/>
    </xf>
    <xf numFmtId="0" fontId="17" fillId="12" borderId="2"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3" xfId="0" applyFont="1" applyFill="1" applyBorder="1" applyAlignment="1" applyProtection="1">
      <alignment horizont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2" borderId="4"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5" xfId="0" applyFont="1" applyFill="1" applyBorder="1" applyAlignment="1" applyProtection="1">
      <alignment horizont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2" borderId="6"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2" borderId="7" xfId="0" applyFont="1" applyFill="1" applyBorder="1" applyAlignment="1" applyProtection="1">
      <alignment horizontal="center" wrapText="1" readingOrder="1"/>
      <protection hidden="1"/>
    </xf>
    <xf numFmtId="0" fontId="17" fillId="13" borderId="2"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5" borderId="2"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21" fillId="13" borderId="9" xfId="0" applyFont="1" applyFill="1" applyBorder="1" applyAlignment="1" applyProtection="1">
      <alignment horizontal="center" wrapText="1" readingOrder="1"/>
      <protection hidden="1"/>
    </xf>
    <xf numFmtId="0" fontId="0" fillId="3" borderId="0" xfId="0" applyFill="1"/>
    <xf numFmtId="0" fontId="46" fillId="3" borderId="36" xfId="2" applyFont="1" applyFill="1" applyBorder="1"/>
    <xf numFmtId="0" fontId="46" fillId="3" borderId="37" xfId="2" applyFont="1" applyFill="1" applyBorder="1"/>
    <xf numFmtId="0" fontId="46" fillId="3" borderId="38"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8" xfId="0" applyNumberFormat="1"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5" fillId="3" borderId="18" xfId="0" applyFont="1" applyFill="1" applyBorder="1" applyAlignment="1">
      <alignment horizontal="justify" vertical="center" wrapText="1" readingOrder="1"/>
    </xf>
    <xf numFmtId="9" fontId="34" fillId="3" borderId="23" xfId="0" applyNumberFormat="1" applyFont="1" applyFill="1" applyBorder="1" applyAlignment="1">
      <alignment horizontal="center" vertical="center" wrapText="1" readingOrder="1"/>
    </xf>
    <xf numFmtId="0" fontId="35" fillId="3" borderId="23"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5" fillId="3" borderId="25" xfId="0" applyFont="1" applyFill="1" applyBorder="1" applyAlignment="1">
      <alignment horizontal="justify" vertical="center" wrapText="1" readingOrder="1"/>
    </xf>
    <xf numFmtId="0" fontId="35" fillId="3" borderId="26" xfId="0" applyFont="1" applyFill="1" applyBorder="1" applyAlignment="1">
      <alignment horizontal="center" vertical="center" wrapText="1" readingOrder="1"/>
    </xf>
    <xf numFmtId="0" fontId="43" fillId="3" borderId="0" xfId="0" applyFont="1" applyFill="1"/>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11" fillId="3" borderId="0" xfId="0" applyFont="1" applyFill="1"/>
    <xf numFmtId="0" fontId="28" fillId="3" borderId="0" xfId="0" applyFont="1" applyFill="1" applyAlignment="1">
      <alignment horizontal="center" vertical="center" wrapText="1"/>
    </xf>
    <xf numFmtId="0" fontId="10" fillId="3" borderId="0" xfId="0" applyFont="1" applyFill="1" applyAlignment="1">
      <alignment horizontal="justify" vertical="center" wrapText="1" readingOrder="1"/>
    </xf>
    <xf numFmtId="0" fontId="3" fillId="3" borderId="0" xfId="0" applyFont="1" applyFill="1" applyAlignment="1">
      <alignment vertical="center"/>
    </xf>
    <xf numFmtId="0" fontId="13" fillId="3" borderId="0" xfId="0" applyFont="1" applyFill="1"/>
    <xf numFmtId="0" fontId="3" fillId="3" borderId="0" xfId="0" applyFont="1" applyFill="1" applyAlignment="1">
      <alignment horizontal="left" vertical="center"/>
    </xf>
    <xf numFmtId="0" fontId="46" fillId="3" borderId="4"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5" xfId="2" applyFont="1" applyFill="1" applyBorder="1"/>
    <xf numFmtId="0" fontId="46" fillId="3" borderId="6" xfId="2" applyFont="1" applyFill="1" applyBorder="1"/>
    <xf numFmtId="0" fontId="46" fillId="3" borderId="8" xfId="2" applyFont="1" applyFill="1" applyBorder="1"/>
    <xf numFmtId="0" fontId="46" fillId="3" borderId="7"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4"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5" xfId="2" quotePrefix="1" applyFont="1" applyFill="1" applyBorder="1" applyAlignment="1">
      <alignment horizontal="left" vertical="top" wrapText="1"/>
    </xf>
    <xf numFmtId="0" fontId="7" fillId="6" borderId="20" xfId="0" applyFont="1" applyFill="1" applyBorder="1" applyAlignment="1">
      <alignment horizontal="center" vertical="center" wrapText="1" readingOrder="1"/>
    </xf>
    <xf numFmtId="0" fontId="7" fillId="6" borderId="60" xfId="0" applyFont="1" applyFill="1" applyBorder="1" applyAlignment="1">
      <alignment horizontal="center" vertical="center" wrapText="1" readingOrder="1"/>
    </xf>
    <xf numFmtId="9" fontId="8" fillId="0" borderId="61" xfId="0" applyNumberFormat="1" applyFont="1" applyBorder="1" applyAlignment="1">
      <alignment horizontal="center" vertical="center" wrapText="1" readingOrder="1"/>
    </xf>
    <xf numFmtId="9" fontId="8" fillId="0" borderId="62" xfId="0" applyNumberFormat="1" applyFont="1" applyBorder="1" applyAlignment="1">
      <alignment horizontal="center" vertical="center" wrapText="1" readingOrder="1"/>
    </xf>
    <xf numFmtId="9" fontId="8" fillId="0" borderId="63" xfId="0" applyNumberFormat="1" applyFont="1" applyBorder="1" applyAlignment="1">
      <alignment horizontal="center" vertical="center" wrapText="1" readingOrder="1"/>
    </xf>
    <xf numFmtId="0" fontId="8" fillId="0" borderId="34" xfId="0" applyFont="1" applyBorder="1" applyAlignment="1">
      <alignment horizontal="justify" vertical="center" wrapText="1" readingOrder="1"/>
    </xf>
    <xf numFmtId="0" fontId="8" fillId="0" borderId="64" xfId="0" applyFont="1" applyBorder="1" applyAlignment="1">
      <alignment horizontal="justify" vertical="center" wrapText="1" readingOrder="1"/>
    </xf>
    <xf numFmtId="0" fontId="8" fillId="0" borderId="65" xfId="0" applyFont="1" applyBorder="1" applyAlignment="1">
      <alignment horizontal="justify" vertical="center" wrapText="1" readingOrder="1"/>
    </xf>
    <xf numFmtId="0" fontId="8" fillId="5" borderId="61" xfId="0" applyFont="1" applyFill="1" applyBorder="1" applyAlignment="1">
      <alignment horizontal="center" vertical="center" wrapText="1" readingOrder="1"/>
    </xf>
    <xf numFmtId="0" fontId="8" fillId="7" borderId="62" xfId="0" applyFont="1" applyFill="1" applyBorder="1" applyAlignment="1">
      <alignment horizontal="center" vertical="center" wrapText="1" readingOrder="1"/>
    </xf>
    <xf numFmtId="0" fontId="8" fillId="4" borderId="62" xfId="0" applyFont="1" applyFill="1" applyBorder="1" applyAlignment="1">
      <alignment horizontal="center" vertical="center" wrapText="1" readingOrder="1"/>
    </xf>
    <xf numFmtId="0" fontId="8" fillId="8" borderId="62" xfId="0" applyFont="1" applyFill="1" applyBorder="1" applyAlignment="1">
      <alignment horizontal="center" vertical="center" wrapText="1" readingOrder="1"/>
    </xf>
    <xf numFmtId="0" fontId="9" fillId="9" borderId="63" xfId="0" applyFont="1" applyFill="1" applyBorder="1" applyAlignment="1">
      <alignment horizontal="center" vertical="center" wrapText="1" readingOrder="1"/>
    </xf>
    <xf numFmtId="0" fontId="30" fillId="5" borderId="33" xfId="0" applyFont="1" applyFill="1" applyBorder="1" applyAlignment="1">
      <alignment horizontal="center" vertical="center" wrapText="1" readingOrder="1"/>
    </xf>
    <xf numFmtId="0" fontId="30" fillId="7" borderId="66" xfId="0" applyFont="1" applyFill="1" applyBorder="1" applyAlignment="1">
      <alignment horizontal="center" vertical="center" wrapText="1" readingOrder="1"/>
    </xf>
    <xf numFmtId="0" fontId="30" fillId="4" borderId="66" xfId="0" applyFont="1" applyFill="1" applyBorder="1" applyAlignment="1">
      <alignment horizontal="center" vertical="center" wrapText="1" readingOrder="1"/>
    </xf>
    <xf numFmtId="0" fontId="30" fillId="8" borderId="66" xfId="0" applyFont="1" applyFill="1" applyBorder="1" applyAlignment="1">
      <alignment horizontal="center" vertical="center" wrapText="1" readingOrder="1"/>
    </xf>
    <xf numFmtId="0" fontId="31" fillId="9" borderId="67" xfId="0" applyFont="1" applyFill="1" applyBorder="1" applyAlignment="1">
      <alignment horizontal="center" vertical="center" wrapText="1" readingOrder="1"/>
    </xf>
    <xf numFmtId="0" fontId="30" fillId="0" borderId="62" xfId="0" applyFont="1" applyBorder="1" applyAlignment="1">
      <alignment horizontal="center" vertical="center" wrapText="1" readingOrder="1"/>
    </xf>
    <xf numFmtId="0" fontId="30" fillId="0" borderId="63" xfId="0" applyFont="1" applyBorder="1" applyAlignment="1">
      <alignment horizontal="center" vertical="center" wrapText="1" readingOrder="1"/>
    </xf>
    <xf numFmtId="0" fontId="30" fillId="0" borderId="62" xfId="0" applyFont="1" applyBorder="1" applyAlignment="1">
      <alignment horizontal="justify" vertical="center" wrapText="1" readingOrder="1"/>
    </xf>
    <xf numFmtId="0" fontId="30" fillId="0" borderId="63" xfId="0" applyFont="1" applyBorder="1" applyAlignment="1">
      <alignment horizontal="justify" vertical="center" wrapText="1" readingOrder="1"/>
    </xf>
    <xf numFmtId="0" fontId="30" fillId="0" borderId="68" xfId="0" applyFont="1" applyBorder="1" applyAlignment="1">
      <alignment horizontal="center" vertical="center" wrapText="1" readingOrder="1"/>
    </xf>
    <xf numFmtId="0" fontId="30" fillId="0" borderId="68" xfId="0" applyFont="1" applyBorder="1" applyAlignment="1">
      <alignment horizontal="justify" vertical="center" wrapText="1" readingOrder="1"/>
    </xf>
    <xf numFmtId="0" fontId="29" fillId="6" borderId="60" xfId="0" applyFont="1" applyFill="1" applyBorder="1" applyAlignment="1">
      <alignment horizontal="center" vertical="center" wrapText="1" readingOrder="1"/>
    </xf>
    <xf numFmtId="0" fontId="55" fillId="3" borderId="0" xfId="0" applyFont="1" applyFill="1"/>
    <xf numFmtId="0" fontId="55" fillId="0" borderId="0" xfId="0" applyFont="1"/>
    <xf numFmtId="0" fontId="56" fillId="3" borderId="0" xfId="0" applyFont="1" applyFill="1" applyAlignment="1">
      <alignment horizontal="center" vertical="center"/>
    </xf>
    <xf numFmtId="0" fontId="56" fillId="2" borderId="0" xfId="0" applyFont="1" applyFill="1" applyAlignment="1">
      <alignment horizontal="center" vertical="center"/>
    </xf>
    <xf numFmtId="0" fontId="56" fillId="0" borderId="0" xfId="0" applyFont="1" applyAlignment="1">
      <alignment horizontal="left" vertical="center"/>
    </xf>
    <xf numFmtId="0" fontId="55" fillId="0" borderId="0" xfId="0" applyFont="1" applyAlignment="1">
      <alignment horizontal="center" vertical="center"/>
    </xf>
    <xf numFmtId="0" fontId="55" fillId="0" borderId="0" xfId="0" applyFont="1" applyAlignment="1">
      <alignment horizontal="center"/>
    </xf>
    <xf numFmtId="0" fontId="56" fillId="17" borderId="18" xfId="0" applyFont="1" applyFill="1" applyBorder="1" applyAlignment="1">
      <alignment horizontal="center" vertical="center" textRotation="90"/>
    </xf>
    <xf numFmtId="0" fontId="55" fillId="0" borderId="18" xfId="0" applyFont="1" applyBorder="1" applyAlignment="1">
      <alignment horizontal="center" vertical="center"/>
    </xf>
    <xf numFmtId="0" fontId="55" fillId="0" borderId="18" xfId="0" applyFont="1" applyBorder="1" applyAlignment="1" applyProtection="1">
      <alignment horizontal="justify" vertical="center" wrapText="1"/>
      <protection locked="0"/>
    </xf>
    <xf numFmtId="0" fontId="55"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textRotation="90"/>
      <protection locked="0"/>
    </xf>
    <xf numFmtId="9" fontId="55" fillId="0" borderId="18" xfId="0" applyNumberFormat="1" applyFont="1" applyBorder="1" applyAlignment="1" applyProtection="1">
      <alignment horizontal="center" vertical="center"/>
      <protection hidden="1"/>
    </xf>
    <xf numFmtId="164" fontId="55" fillId="0" borderId="18" xfId="1" applyNumberFormat="1" applyFont="1" applyBorder="1" applyAlignment="1">
      <alignment horizontal="center" vertical="center"/>
    </xf>
    <xf numFmtId="0" fontId="56" fillId="0" borderId="18" xfId="0" applyFont="1" applyBorder="1" applyAlignment="1" applyProtection="1">
      <alignment horizontal="center" vertical="center" textRotation="90" wrapText="1"/>
      <protection hidden="1"/>
    </xf>
    <xf numFmtId="0" fontId="56" fillId="0" borderId="18" xfId="0" applyFont="1" applyBorder="1" applyAlignment="1" applyProtection="1">
      <alignment horizontal="center" vertical="center" textRotation="90"/>
      <protection hidden="1"/>
    </xf>
    <xf numFmtId="0" fontId="55"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14" fontId="55" fillId="0" borderId="18" xfId="0" applyNumberFormat="1" applyFont="1" applyBorder="1" applyAlignment="1" applyProtection="1">
      <alignment horizontal="center" vertical="center"/>
      <protection locked="0"/>
    </xf>
    <xf numFmtId="0" fontId="57" fillId="0" borderId="18" xfId="0" applyFont="1" applyBorder="1" applyAlignment="1" applyProtection="1">
      <alignment horizontal="center" vertical="center"/>
      <protection locked="0"/>
    </xf>
    <xf numFmtId="0" fontId="55" fillId="0" borderId="18" xfId="0" applyFont="1" applyBorder="1" applyAlignment="1" applyProtection="1">
      <alignment horizontal="justify" vertical="center"/>
      <protection locked="0"/>
    </xf>
    <xf numFmtId="164" fontId="55" fillId="0" borderId="18" xfId="1" applyNumberFormat="1" applyFont="1" applyFill="1" applyBorder="1" applyAlignment="1">
      <alignment horizontal="center" vertical="center"/>
    </xf>
    <xf numFmtId="14" fontId="55" fillId="0" borderId="18" xfId="0" applyNumberFormat="1" applyFont="1" applyBorder="1" applyAlignment="1" applyProtection="1">
      <alignment horizontal="center" vertical="center" wrapText="1"/>
      <protection locked="0"/>
    </xf>
    <xf numFmtId="164" fontId="58" fillId="0" borderId="18" xfId="1" applyNumberFormat="1" applyFont="1" applyBorder="1" applyAlignment="1">
      <alignment horizontal="center" vertical="center"/>
    </xf>
    <xf numFmtId="0" fontId="3" fillId="0" borderId="18" xfId="0" applyFont="1" applyBorder="1" applyAlignment="1" applyProtection="1">
      <alignment horizontal="center" vertical="center" textRotation="90" wrapText="1"/>
      <protection hidden="1"/>
    </xf>
    <xf numFmtId="9" fontId="58" fillId="0" borderId="18" xfId="0" applyNumberFormat="1" applyFont="1" applyBorder="1" applyAlignment="1" applyProtection="1">
      <alignment horizontal="center" vertical="center"/>
      <protection hidden="1"/>
    </xf>
    <xf numFmtId="0" fontId="3" fillId="0" borderId="18" xfId="0" applyFont="1" applyBorder="1" applyAlignment="1" applyProtection="1">
      <alignment horizontal="center" vertical="center" textRotation="90"/>
      <protection hidden="1"/>
    </xf>
    <xf numFmtId="0" fontId="52" fillId="3" borderId="49" xfId="2" applyFont="1" applyFill="1" applyBorder="1" applyAlignment="1">
      <alignment horizontal="justify" vertical="center" wrapText="1"/>
    </xf>
    <xf numFmtId="0" fontId="52" fillId="3" borderId="50" xfId="2" applyFont="1" applyFill="1" applyBorder="1" applyAlignment="1">
      <alignment horizontal="justify" vertical="center" wrapText="1"/>
    </xf>
    <xf numFmtId="0" fontId="51" fillId="3" borderId="56" xfId="0" applyFont="1" applyFill="1" applyBorder="1" applyAlignment="1">
      <alignment horizontal="left" vertical="center" wrapText="1"/>
    </xf>
    <xf numFmtId="0" fontId="51" fillId="3" borderId="57" xfId="0" applyFont="1" applyFill="1" applyBorder="1" applyAlignment="1">
      <alignment horizontal="left" vertical="center" wrapText="1"/>
    </xf>
    <xf numFmtId="0" fontId="51" fillId="3" borderId="43" xfId="3" applyFont="1" applyFill="1" applyBorder="1" applyAlignment="1">
      <alignment horizontal="left" vertical="top" wrapText="1" readingOrder="1"/>
    </xf>
    <xf numFmtId="0" fontId="51" fillId="3" borderId="44" xfId="3" applyFont="1" applyFill="1" applyBorder="1" applyAlignment="1">
      <alignment horizontal="left" vertical="top" wrapText="1" readingOrder="1"/>
    </xf>
    <xf numFmtId="0" fontId="52" fillId="3" borderId="45" xfId="2" applyFont="1" applyFill="1" applyBorder="1" applyAlignment="1">
      <alignment horizontal="justify" vertical="center" wrapText="1"/>
    </xf>
    <xf numFmtId="0" fontId="52" fillId="3" borderId="46" xfId="2" applyFont="1" applyFill="1" applyBorder="1" applyAlignment="1">
      <alignment horizontal="justify" vertical="center" wrapText="1"/>
    </xf>
    <xf numFmtId="0" fontId="51" fillId="3" borderId="47" xfId="0" applyFont="1" applyFill="1" applyBorder="1" applyAlignment="1">
      <alignment horizontal="left" vertical="center" wrapText="1"/>
    </xf>
    <xf numFmtId="0" fontId="51" fillId="3" borderId="48" xfId="0" applyFont="1" applyFill="1" applyBorder="1" applyAlignment="1">
      <alignment horizontal="left" vertical="center" wrapText="1"/>
    </xf>
    <xf numFmtId="0" fontId="46" fillId="3" borderId="4"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5" xfId="2" applyFont="1" applyFill="1" applyBorder="1" applyAlignment="1">
      <alignment horizontal="left" vertical="top" wrapText="1"/>
    </xf>
    <xf numFmtId="0" fontId="51" fillId="3" borderId="58" xfId="0" applyFont="1" applyFill="1" applyBorder="1" applyAlignment="1">
      <alignment horizontal="left" vertical="center" wrapText="1"/>
    </xf>
    <xf numFmtId="0" fontId="51" fillId="3" borderId="59" xfId="0" applyFont="1" applyFill="1" applyBorder="1" applyAlignment="1">
      <alignment horizontal="left" vertical="center" wrapText="1"/>
    </xf>
    <xf numFmtId="0" fontId="52" fillId="3" borderId="51" xfId="0" applyFont="1" applyFill="1" applyBorder="1" applyAlignment="1">
      <alignment horizontal="justify" vertical="center" wrapText="1"/>
    </xf>
    <xf numFmtId="0" fontId="52" fillId="3" borderId="52" xfId="0" applyFont="1" applyFill="1" applyBorder="1" applyAlignment="1">
      <alignment horizontal="justify" vertical="center" wrapText="1"/>
    </xf>
    <xf numFmtId="0" fontId="47" fillId="14" borderId="33" xfId="2" applyFont="1" applyFill="1" applyBorder="1" applyAlignment="1">
      <alignment horizontal="center" vertical="center" wrapText="1"/>
    </xf>
    <xf numFmtId="0" fontId="47" fillId="14" borderId="34" xfId="2" applyFont="1" applyFill="1" applyBorder="1" applyAlignment="1">
      <alignment horizontal="center" vertical="center" wrapText="1"/>
    </xf>
    <xf numFmtId="0" fontId="47" fillId="14" borderId="35" xfId="2" applyFont="1" applyFill="1" applyBorder="1" applyAlignment="1">
      <alignment horizontal="center" vertical="center" wrapText="1"/>
    </xf>
    <xf numFmtId="0" fontId="46" fillId="0" borderId="4"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5" xfId="2" quotePrefix="1" applyFont="1" applyBorder="1" applyAlignment="1">
      <alignment horizontal="left" vertical="center" wrapText="1"/>
    </xf>
    <xf numFmtId="0" fontId="46" fillId="0" borderId="53"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8" fillId="3" borderId="36" xfId="2" quotePrefix="1" applyFont="1" applyFill="1" applyBorder="1" applyAlignment="1">
      <alignment horizontal="left" vertical="top" wrapText="1"/>
    </xf>
    <xf numFmtId="0" fontId="49"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6" fillId="0" borderId="4"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5" xfId="2" quotePrefix="1" applyFont="1" applyBorder="1" applyAlignment="1">
      <alignment horizontal="left" vertical="top" wrapText="1"/>
    </xf>
    <xf numFmtId="0" fontId="51" fillId="14" borderId="39" xfId="3" applyFont="1" applyFill="1" applyBorder="1" applyAlignment="1">
      <alignment horizontal="center" vertical="center" wrapText="1"/>
    </xf>
    <xf numFmtId="0" fontId="51" fillId="14" borderId="40" xfId="3" applyFont="1" applyFill="1" applyBorder="1" applyAlignment="1">
      <alignment horizontal="center" vertical="center" wrapText="1"/>
    </xf>
    <xf numFmtId="0" fontId="51" fillId="14" borderId="41" xfId="2" applyFont="1" applyFill="1" applyBorder="1" applyAlignment="1">
      <alignment horizontal="center" vertical="center"/>
    </xf>
    <xf numFmtId="0" fontId="51" fillId="14" borderId="42" xfId="2" applyFont="1" applyFill="1" applyBorder="1" applyAlignment="1">
      <alignment horizontal="center" vertical="center"/>
    </xf>
    <xf numFmtId="0" fontId="1" fillId="3" borderId="53" xfId="2" quotePrefix="1" applyFont="1" applyFill="1" applyBorder="1" applyAlignment="1">
      <alignment horizontal="justify" vertical="center" wrapText="1"/>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56" fillId="0" borderId="18" xfId="0" applyFont="1" applyFill="1" applyBorder="1" applyAlignment="1">
      <alignment horizontal="center" vertical="center"/>
    </xf>
    <xf numFmtId="0" fontId="56" fillId="0" borderId="18" xfId="0" applyFont="1" applyFill="1" applyBorder="1" applyAlignment="1">
      <alignment horizontal="center" vertical="center" wrapText="1"/>
    </xf>
    <xf numFmtId="0" fontId="59" fillId="3" borderId="18" xfId="0" applyFont="1" applyFill="1" applyBorder="1" applyAlignment="1" applyProtection="1">
      <alignment horizontal="left" vertical="center" wrapText="1"/>
      <protection locked="0"/>
    </xf>
    <xf numFmtId="0" fontId="60" fillId="3" borderId="18" xfId="0" applyFont="1" applyFill="1" applyBorder="1" applyAlignment="1" applyProtection="1">
      <alignment horizontal="left" vertical="center" wrapText="1"/>
      <protection locked="0"/>
    </xf>
    <xf numFmtId="0" fontId="55" fillId="0" borderId="18" xfId="0" applyFont="1" applyBorder="1" applyAlignment="1">
      <alignment horizontal="center" vertical="center"/>
    </xf>
    <xf numFmtId="0" fontId="56" fillId="16" borderId="18" xfId="0" applyFont="1" applyFill="1" applyBorder="1" applyAlignment="1">
      <alignment horizontal="center" vertical="center"/>
    </xf>
    <xf numFmtId="9" fontId="55" fillId="0" borderId="18" xfId="0" applyNumberFormat="1" applyFont="1" applyBorder="1" applyAlignment="1" applyProtection="1">
      <alignment horizontal="center" vertical="center" wrapText="1"/>
      <protection hidden="1"/>
    </xf>
    <xf numFmtId="0" fontId="56" fillId="0" borderId="18" xfId="0" applyFont="1" applyBorder="1" applyAlignment="1" applyProtection="1">
      <alignment horizontal="center" vertical="center"/>
      <protection hidden="1"/>
    </xf>
    <xf numFmtId="0" fontId="55" fillId="0" borderId="18" xfId="0" applyFont="1" applyBorder="1" applyAlignment="1" applyProtection="1">
      <alignment horizontal="center" vertical="center" wrapText="1"/>
      <protection locked="0"/>
    </xf>
    <xf numFmtId="0" fontId="44" fillId="0" borderId="18" xfId="0" applyFont="1" applyBorder="1" applyAlignment="1" applyProtection="1">
      <alignment horizontal="center" vertical="center" wrapText="1"/>
      <protection locked="0"/>
    </xf>
    <xf numFmtId="0" fontId="55" fillId="0" borderId="18" xfId="0" applyFont="1" applyBorder="1" applyAlignment="1" applyProtection="1">
      <alignment horizontal="center" vertical="center"/>
      <protection locked="0"/>
    </xf>
    <xf numFmtId="0" fontId="56" fillId="0" borderId="18" xfId="0" applyFont="1" applyBorder="1" applyAlignment="1" applyProtection="1">
      <alignment horizontal="center" vertical="center" wrapText="1"/>
      <protection hidden="1"/>
    </xf>
    <xf numFmtId="9" fontId="55" fillId="0" borderId="18" xfId="0" applyNumberFormat="1" applyFont="1" applyBorder="1" applyAlignment="1" applyProtection="1">
      <alignment horizontal="center" vertical="center" wrapText="1"/>
      <protection locked="0"/>
    </xf>
    <xf numFmtId="0" fontId="58" fillId="0" borderId="18" xfId="0" applyFont="1" applyBorder="1" applyAlignment="1" applyProtection="1">
      <alignment horizontal="center" vertical="center" wrapText="1"/>
      <protection locked="0"/>
    </xf>
    <xf numFmtId="0" fontId="1" fillId="0" borderId="18" xfId="0" applyFont="1" applyBorder="1" applyAlignment="1" applyProtection="1">
      <alignment horizontal="center" vertical="center" wrapText="1"/>
      <protection locked="0"/>
    </xf>
    <xf numFmtId="0" fontId="56" fillId="17" borderId="18" xfId="0" applyFont="1" applyFill="1" applyBorder="1" applyAlignment="1">
      <alignment horizontal="center" vertical="center" wrapText="1"/>
    </xf>
    <xf numFmtId="0" fontId="56" fillId="17" borderId="18" xfId="0" applyFont="1" applyFill="1" applyBorder="1" applyAlignment="1">
      <alignment horizontal="center" vertical="center"/>
    </xf>
    <xf numFmtId="0" fontId="56" fillId="17" borderId="18" xfId="0" applyFont="1" applyFill="1" applyBorder="1" applyAlignment="1">
      <alignment horizontal="center" vertical="center" textRotation="90" wrapText="1"/>
    </xf>
    <xf numFmtId="0" fontId="56" fillId="17" borderId="18" xfId="0" applyFont="1" applyFill="1" applyBorder="1" applyAlignment="1">
      <alignment horizontal="left" vertical="center"/>
    </xf>
    <xf numFmtId="0" fontId="56" fillId="17" borderId="18" xfId="0" applyFont="1" applyFill="1" applyBorder="1" applyAlignment="1">
      <alignment horizontal="center" vertical="center" textRotation="90"/>
    </xf>
    <xf numFmtId="0" fontId="16" fillId="10" borderId="0" xfId="0" applyFont="1" applyFill="1" applyAlignment="1">
      <alignment horizontal="center" vertical="center" textRotation="90" wrapText="1" readingOrder="1"/>
    </xf>
    <xf numFmtId="0" fontId="16" fillId="10" borderId="5" xfId="0" applyFont="1" applyFill="1" applyBorder="1" applyAlignment="1">
      <alignment horizontal="center" vertical="center" textRotation="90" wrapText="1" readingOrder="1"/>
    </xf>
    <xf numFmtId="0" fontId="19" fillId="12" borderId="10" xfId="0" applyFont="1" applyFill="1" applyBorder="1" applyAlignment="1">
      <alignment horizontal="center" vertical="center"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1" borderId="10"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3" borderId="10"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5" borderId="10"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5" fillId="0" borderId="2" xfId="0" applyFont="1" applyBorder="1" applyAlignment="1">
      <alignment horizontal="center" vertical="center" wrapText="1"/>
    </xf>
    <xf numFmtId="0" fontId="15" fillId="0" borderId="9"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7"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2"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9" xfId="0" applyFont="1" applyBorder="1" applyAlignment="1">
      <alignment horizontal="center" vertical="center" wrapText="1"/>
    </xf>
    <xf numFmtId="0" fontId="18" fillId="11" borderId="6"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2" borderId="4"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2"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2"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2"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0" xfId="0" applyFont="1" applyFill="1" applyBorder="1" applyAlignment="1">
      <alignment horizontal="center" vertical="center" wrapText="1" readingOrder="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40" fillId="0" borderId="2" xfId="0" applyFont="1" applyBorder="1" applyAlignment="1">
      <alignment horizontal="center" vertical="center" wrapText="1"/>
    </xf>
    <xf numFmtId="0" fontId="40" fillId="0" borderId="9" xfId="0" applyFont="1" applyBorder="1" applyAlignment="1">
      <alignment horizontal="center" vertical="center"/>
    </xf>
    <xf numFmtId="0" fontId="40" fillId="0" borderId="4" xfId="0" applyFont="1" applyBorder="1" applyAlignment="1">
      <alignment horizontal="center" vertical="center" wrapText="1"/>
    </xf>
    <xf numFmtId="0" fontId="40" fillId="0" borderId="0" xfId="0" applyFont="1" applyAlignment="1">
      <alignment horizontal="center" vertical="center"/>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12" borderId="10" xfId="0" applyFont="1" applyFill="1" applyBorder="1" applyAlignment="1">
      <alignment horizontal="center" vertical="center" wrapText="1" readingOrder="1"/>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3" xfId="0" applyFont="1" applyBorder="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39" fillId="5" borderId="10" xfId="0" applyFont="1" applyFill="1" applyBorder="1" applyAlignment="1">
      <alignment horizontal="center" vertical="center" wrapText="1" readingOrder="1"/>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13" borderId="10"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40" fillId="0" borderId="9"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37" fillId="15" borderId="20" xfId="0" applyFont="1" applyFill="1" applyBorder="1" applyAlignment="1">
      <alignment horizontal="center" vertical="center" wrapText="1" readingOrder="1"/>
    </xf>
    <xf numFmtId="0" fontId="37" fillId="15" borderId="21" xfId="0" applyFont="1" applyFill="1" applyBorder="1" applyAlignment="1">
      <alignment horizontal="center" vertical="center" wrapText="1" readingOrder="1"/>
    </xf>
    <xf numFmtId="0" fontId="37" fillId="15" borderId="32"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29" xfId="0" applyFont="1" applyFill="1" applyBorder="1" applyAlignment="1">
      <alignment horizontal="center" vertical="center" wrapText="1" readingOrder="1"/>
    </xf>
    <xf numFmtId="0" fontId="34" fillId="15" borderId="30" xfId="0" applyFont="1" applyFill="1" applyBorder="1" applyAlignment="1">
      <alignment horizontal="center" vertical="center" wrapText="1" readingOrder="1"/>
    </xf>
    <xf numFmtId="0" fontId="34" fillId="3" borderId="27" xfId="0" applyFont="1" applyFill="1" applyBorder="1" applyAlignment="1">
      <alignment horizontal="center" vertical="center" wrapText="1" readingOrder="1"/>
    </xf>
    <xf numFmtId="0" fontId="34" fillId="3" borderId="22"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18" xfId="0" applyFont="1" applyFill="1" applyBorder="1" applyAlignment="1">
      <alignment horizontal="center" vertical="center" wrapText="1" readingOrder="1"/>
    </xf>
    <xf numFmtId="0" fontId="34" fillId="3" borderId="24"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61" fillId="0" borderId="18" xfId="0" applyFont="1" applyFill="1" applyBorder="1" applyAlignment="1">
      <alignment horizontal="center" vertical="center" wrapText="1"/>
    </xf>
    <xf numFmtId="0" fontId="61" fillId="0" borderId="18" xfId="0" applyFont="1" applyFill="1" applyBorder="1" applyAlignment="1">
      <alignment horizontal="center" vertical="center"/>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27">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304799</xdr:colOff>
      <xdr:row>0</xdr:row>
      <xdr:rowOff>22671</xdr:rowOff>
    </xdr:from>
    <xdr:to>
      <xdr:col>3</xdr:col>
      <xdr:colOff>506950</xdr:colOff>
      <xdr:row>1</xdr:row>
      <xdr:rowOff>217170</xdr:rowOff>
    </xdr:to>
    <xdr:pic>
      <xdr:nvPicPr>
        <xdr:cNvPr id="2" name="Imagen 2">
          <a:extLst>
            <a:ext uri="{FF2B5EF4-FFF2-40B4-BE49-F238E27FC236}">
              <a16:creationId xmlns:a16="http://schemas.microsoft.com/office/drawing/2014/main" id="{32BA7DCF-502E-4CFE-BEE7-E99936E65D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1024" y="22671"/>
          <a:ext cx="2240501" cy="87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19050</xdr:colOff>
      <xdr:row>56</xdr:row>
      <xdr:rowOff>171450</xdr:rowOff>
    </xdr:from>
    <xdr:to>
      <xdr:col>22</xdr:col>
      <xdr:colOff>95794</xdr:colOff>
      <xdr:row>56</xdr:row>
      <xdr:rowOff>1119596</xdr:rowOff>
    </xdr:to>
    <xdr:pic>
      <xdr:nvPicPr>
        <xdr:cNvPr id="3" name="Imagen 1">
          <a:extLst>
            <a:ext uri="{FF2B5EF4-FFF2-40B4-BE49-F238E27FC236}">
              <a16:creationId xmlns:a16="http://schemas.microsoft.com/office/drawing/2014/main" id="{F9AA8869-4D69-4DC7-A1AE-BF0D842F76B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8000" y="22021800"/>
          <a:ext cx="8058694" cy="9481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3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5"/>
  <sheetViews>
    <sheetView zoomScale="110" zoomScaleNormal="110" workbookViewId="0">
      <selection activeCell="B4" sqref="B4:H5"/>
    </sheetView>
  </sheetViews>
  <sheetFormatPr baseColWidth="10" defaultColWidth="11.42578125" defaultRowHeight="15" x14ac:dyDescent="0.25"/>
  <cols>
    <col min="1" max="1" width="2.85546875" style="49" customWidth="1"/>
    <col min="2" max="3" width="24.7109375" style="49" customWidth="1"/>
    <col min="4" max="4" width="16" style="49" customWidth="1"/>
    <col min="5" max="5" width="24.7109375" style="49" customWidth="1"/>
    <col min="6" max="6" width="27.7109375" style="49" customWidth="1"/>
    <col min="7" max="8" width="24.7109375" style="49" customWidth="1"/>
    <col min="9" max="16384" width="11.42578125" style="49"/>
  </cols>
  <sheetData>
    <row r="1" spans="2:8" ht="15.75" thickBot="1" x14ac:dyDescent="0.3"/>
    <row r="2" spans="2:8" ht="18" x14ac:dyDescent="0.25">
      <c r="B2" s="158" t="s">
        <v>158</v>
      </c>
      <c r="C2" s="159"/>
      <c r="D2" s="159"/>
      <c r="E2" s="159"/>
      <c r="F2" s="159"/>
      <c r="G2" s="159"/>
      <c r="H2" s="160"/>
    </row>
    <row r="3" spans="2:8" x14ac:dyDescent="0.25">
      <c r="B3" s="50"/>
      <c r="C3" s="51"/>
      <c r="D3" s="51"/>
      <c r="E3" s="51"/>
      <c r="F3" s="51"/>
      <c r="G3" s="51"/>
      <c r="H3" s="52"/>
    </row>
    <row r="4" spans="2:8" ht="63" customHeight="1" x14ac:dyDescent="0.25">
      <c r="B4" s="161" t="s">
        <v>201</v>
      </c>
      <c r="C4" s="162"/>
      <c r="D4" s="162"/>
      <c r="E4" s="162"/>
      <c r="F4" s="162"/>
      <c r="G4" s="162"/>
      <c r="H4" s="163"/>
    </row>
    <row r="5" spans="2:8" ht="63" customHeight="1" x14ac:dyDescent="0.25">
      <c r="B5" s="164"/>
      <c r="C5" s="165"/>
      <c r="D5" s="165"/>
      <c r="E5" s="165"/>
      <c r="F5" s="165"/>
      <c r="G5" s="165"/>
      <c r="H5" s="166"/>
    </row>
    <row r="6" spans="2:8" ht="16.5" x14ac:dyDescent="0.25">
      <c r="B6" s="167" t="s">
        <v>156</v>
      </c>
      <c r="C6" s="168"/>
      <c r="D6" s="168"/>
      <c r="E6" s="168"/>
      <c r="F6" s="168"/>
      <c r="G6" s="168"/>
      <c r="H6" s="169"/>
    </row>
    <row r="7" spans="2:8" ht="95.25" customHeight="1" x14ac:dyDescent="0.25">
      <c r="B7" s="177" t="s">
        <v>161</v>
      </c>
      <c r="C7" s="178"/>
      <c r="D7" s="178"/>
      <c r="E7" s="178"/>
      <c r="F7" s="178"/>
      <c r="G7" s="178"/>
      <c r="H7" s="179"/>
    </row>
    <row r="8" spans="2:8" ht="16.5" x14ac:dyDescent="0.25">
      <c r="B8" s="86"/>
      <c r="C8" s="87"/>
      <c r="D8" s="87"/>
      <c r="E8" s="87"/>
      <c r="F8" s="87"/>
      <c r="G8" s="87"/>
      <c r="H8" s="88"/>
    </row>
    <row r="9" spans="2:8" ht="16.5" customHeight="1" x14ac:dyDescent="0.25">
      <c r="B9" s="170" t="s">
        <v>194</v>
      </c>
      <c r="C9" s="171"/>
      <c r="D9" s="171"/>
      <c r="E9" s="171"/>
      <c r="F9" s="171"/>
      <c r="G9" s="171"/>
      <c r="H9" s="172"/>
    </row>
    <row r="10" spans="2:8" ht="44.25" customHeight="1" x14ac:dyDescent="0.25">
      <c r="B10" s="170"/>
      <c r="C10" s="171"/>
      <c r="D10" s="171"/>
      <c r="E10" s="171"/>
      <c r="F10" s="171"/>
      <c r="G10" s="171"/>
      <c r="H10" s="172"/>
    </row>
    <row r="11" spans="2:8" ht="15.75" thickBot="1" x14ac:dyDescent="0.3">
      <c r="B11" s="75"/>
      <c r="C11" s="78"/>
      <c r="D11" s="83"/>
      <c r="E11" s="84"/>
      <c r="F11" s="84"/>
      <c r="G11" s="85"/>
      <c r="H11" s="79"/>
    </row>
    <row r="12" spans="2:8" ht="15.75" thickTop="1" x14ac:dyDescent="0.25">
      <c r="B12" s="75"/>
      <c r="C12" s="173" t="s">
        <v>157</v>
      </c>
      <c r="D12" s="174"/>
      <c r="E12" s="175" t="s">
        <v>195</v>
      </c>
      <c r="F12" s="176"/>
      <c r="G12" s="78"/>
      <c r="H12" s="79"/>
    </row>
    <row r="13" spans="2:8" ht="35.25" customHeight="1" x14ac:dyDescent="0.25">
      <c r="B13" s="75"/>
      <c r="C13" s="145" t="s">
        <v>188</v>
      </c>
      <c r="D13" s="146"/>
      <c r="E13" s="147" t="s">
        <v>193</v>
      </c>
      <c r="F13" s="148"/>
      <c r="G13" s="78"/>
      <c r="H13" s="79"/>
    </row>
    <row r="14" spans="2:8" ht="17.25" customHeight="1" x14ac:dyDescent="0.25">
      <c r="B14" s="75"/>
      <c r="C14" s="145" t="s">
        <v>189</v>
      </c>
      <c r="D14" s="146"/>
      <c r="E14" s="147" t="s">
        <v>191</v>
      </c>
      <c r="F14" s="148"/>
      <c r="G14" s="78"/>
      <c r="H14" s="79"/>
    </row>
    <row r="15" spans="2:8" ht="19.5" customHeight="1" x14ac:dyDescent="0.25">
      <c r="B15" s="75"/>
      <c r="C15" s="145" t="s">
        <v>190</v>
      </c>
      <c r="D15" s="146"/>
      <c r="E15" s="147" t="s">
        <v>192</v>
      </c>
      <c r="F15" s="148"/>
      <c r="G15" s="78"/>
      <c r="H15" s="79"/>
    </row>
    <row r="16" spans="2:8" ht="69.75" customHeight="1" x14ac:dyDescent="0.25">
      <c r="B16" s="75"/>
      <c r="C16" s="145" t="s">
        <v>159</v>
      </c>
      <c r="D16" s="146"/>
      <c r="E16" s="147" t="s">
        <v>160</v>
      </c>
      <c r="F16" s="148"/>
      <c r="G16" s="78"/>
      <c r="H16" s="79"/>
    </row>
    <row r="17" spans="2:8" ht="34.5" customHeight="1" x14ac:dyDescent="0.25">
      <c r="B17" s="75"/>
      <c r="C17" s="149" t="s">
        <v>2</v>
      </c>
      <c r="D17" s="150"/>
      <c r="E17" s="141" t="s">
        <v>202</v>
      </c>
      <c r="F17" s="142"/>
      <c r="G17" s="78"/>
      <c r="H17" s="79"/>
    </row>
    <row r="18" spans="2:8" ht="27.75" customHeight="1" x14ac:dyDescent="0.25">
      <c r="B18" s="75"/>
      <c r="C18" s="149" t="s">
        <v>3</v>
      </c>
      <c r="D18" s="150"/>
      <c r="E18" s="141" t="s">
        <v>203</v>
      </c>
      <c r="F18" s="142"/>
      <c r="G18" s="78"/>
      <c r="H18" s="79"/>
    </row>
    <row r="19" spans="2:8" ht="28.5" customHeight="1" x14ac:dyDescent="0.25">
      <c r="B19" s="75"/>
      <c r="C19" s="149" t="s">
        <v>42</v>
      </c>
      <c r="D19" s="150"/>
      <c r="E19" s="141" t="s">
        <v>204</v>
      </c>
      <c r="F19" s="142"/>
      <c r="G19" s="78"/>
      <c r="H19" s="79"/>
    </row>
    <row r="20" spans="2:8" ht="72.75" customHeight="1" x14ac:dyDescent="0.25">
      <c r="B20" s="75"/>
      <c r="C20" s="149" t="s">
        <v>1</v>
      </c>
      <c r="D20" s="150"/>
      <c r="E20" s="141" t="s">
        <v>205</v>
      </c>
      <c r="F20" s="142"/>
      <c r="G20" s="78"/>
      <c r="H20" s="79"/>
    </row>
    <row r="21" spans="2:8" ht="64.5" customHeight="1" x14ac:dyDescent="0.25">
      <c r="B21" s="75"/>
      <c r="C21" s="149" t="s">
        <v>48</v>
      </c>
      <c r="D21" s="150"/>
      <c r="E21" s="141" t="s">
        <v>163</v>
      </c>
      <c r="F21" s="142"/>
      <c r="G21" s="78"/>
      <c r="H21" s="79"/>
    </row>
    <row r="22" spans="2:8" ht="71.25" customHeight="1" x14ac:dyDescent="0.25">
      <c r="B22" s="75"/>
      <c r="C22" s="149" t="s">
        <v>162</v>
      </c>
      <c r="D22" s="150"/>
      <c r="E22" s="141" t="s">
        <v>164</v>
      </c>
      <c r="F22" s="142"/>
      <c r="G22" s="78"/>
      <c r="H22" s="79"/>
    </row>
    <row r="23" spans="2:8" ht="55.5" customHeight="1" x14ac:dyDescent="0.25">
      <c r="B23" s="75"/>
      <c r="C23" s="143" t="s">
        <v>165</v>
      </c>
      <c r="D23" s="144"/>
      <c r="E23" s="141" t="s">
        <v>166</v>
      </c>
      <c r="F23" s="142"/>
      <c r="G23" s="78"/>
      <c r="H23" s="79"/>
    </row>
    <row r="24" spans="2:8" ht="42" customHeight="1" x14ac:dyDescent="0.25">
      <c r="B24" s="75"/>
      <c r="C24" s="143" t="s">
        <v>46</v>
      </c>
      <c r="D24" s="144"/>
      <c r="E24" s="141" t="s">
        <v>167</v>
      </c>
      <c r="F24" s="142"/>
      <c r="G24" s="78"/>
      <c r="H24" s="79"/>
    </row>
    <row r="25" spans="2:8" ht="59.25" customHeight="1" x14ac:dyDescent="0.25">
      <c r="B25" s="75"/>
      <c r="C25" s="143" t="s">
        <v>155</v>
      </c>
      <c r="D25" s="144"/>
      <c r="E25" s="141" t="s">
        <v>168</v>
      </c>
      <c r="F25" s="142"/>
      <c r="G25" s="78"/>
      <c r="H25" s="79"/>
    </row>
    <row r="26" spans="2:8" ht="23.25" customHeight="1" x14ac:dyDescent="0.25">
      <c r="B26" s="75"/>
      <c r="C26" s="143" t="s">
        <v>12</v>
      </c>
      <c r="D26" s="144"/>
      <c r="E26" s="141" t="s">
        <v>169</v>
      </c>
      <c r="F26" s="142"/>
      <c r="G26" s="78"/>
      <c r="H26" s="79"/>
    </row>
    <row r="27" spans="2:8" ht="30.75" customHeight="1" x14ac:dyDescent="0.25">
      <c r="B27" s="75"/>
      <c r="C27" s="143" t="s">
        <v>173</v>
      </c>
      <c r="D27" s="144"/>
      <c r="E27" s="141" t="s">
        <v>170</v>
      </c>
      <c r="F27" s="142"/>
      <c r="G27" s="78"/>
      <c r="H27" s="79"/>
    </row>
    <row r="28" spans="2:8" ht="35.25" customHeight="1" x14ac:dyDescent="0.25">
      <c r="B28" s="75"/>
      <c r="C28" s="143" t="s">
        <v>174</v>
      </c>
      <c r="D28" s="144"/>
      <c r="E28" s="141" t="s">
        <v>171</v>
      </c>
      <c r="F28" s="142"/>
      <c r="G28" s="78"/>
      <c r="H28" s="79"/>
    </row>
    <row r="29" spans="2:8" ht="33" customHeight="1" x14ac:dyDescent="0.25">
      <c r="B29" s="75"/>
      <c r="C29" s="143" t="s">
        <v>174</v>
      </c>
      <c r="D29" s="144"/>
      <c r="E29" s="141" t="s">
        <v>171</v>
      </c>
      <c r="F29" s="142"/>
      <c r="G29" s="78"/>
      <c r="H29" s="79"/>
    </row>
    <row r="30" spans="2:8" ht="30" customHeight="1" x14ac:dyDescent="0.25">
      <c r="B30" s="75"/>
      <c r="C30" s="143" t="s">
        <v>175</v>
      </c>
      <c r="D30" s="144"/>
      <c r="E30" s="141" t="s">
        <v>172</v>
      </c>
      <c r="F30" s="142"/>
      <c r="G30" s="78"/>
      <c r="H30" s="79"/>
    </row>
    <row r="31" spans="2:8" ht="35.25" customHeight="1" x14ac:dyDescent="0.25">
      <c r="B31" s="75"/>
      <c r="C31" s="143" t="s">
        <v>176</v>
      </c>
      <c r="D31" s="144"/>
      <c r="E31" s="141" t="s">
        <v>177</v>
      </c>
      <c r="F31" s="142"/>
      <c r="G31" s="78"/>
      <c r="H31" s="79"/>
    </row>
    <row r="32" spans="2:8" ht="31.5" customHeight="1" x14ac:dyDescent="0.25">
      <c r="B32" s="75"/>
      <c r="C32" s="143" t="s">
        <v>178</v>
      </c>
      <c r="D32" s="144"/>
      <c r="E32" s="141" t="s">
        <v>179</v>
      </c>
      <c r="F32" s="142"/>
      <c r="G32" s="78"/>
      <c r="H32" s="79"/>
    </row>
    <row r="33" spans="2:8" ht="35.25" customHeight="1" x14ac:dyDescent="0.25">
      <c r="B33" s="75"/>
      <c r="C33" s="143" t="s">
        <v>180</v>
      </c>
      <c r="D33" s="144"/>
      <c r="E33" s="141" t="s">
        <v>181</v>
      </c>
      <c r="F33" s="142"/>
      <c r="G33" s="78"/>
      <c r="H33" s="79"/>
    </row>
    <row r="34" spans="2:8" ht="59.25" customHeight="1" x14ac:dyDescent="0.25">
      <c r="B34" s="75"/>
      <c r="C34" s="143" t="s">
        <v>182</v>
      </c>
      <c r="D34" s="144"/>
      <c r="E34" s="141" t="s">
        <v>183</v>
      </c>
      <c r="F34" s="142"/>
      <c r="G34" s="78"/>
      <c r="H34" s="79"/>
    </row>
    <row r="35" spans="2:8" ht="29.25" customHeight="1" x14ac:dyDescent="0.25">
      <c r="B35" s="75"/>
      <c r="C35" s="143" t="s">
        <v>29</v>
      </c>
      <c r="D35" s="144"/>
      <c r="E35" s="141" t="s">
        <v>184</v>
      </c>
      <c r="F35" s="142"/>
      <c r="G35" s="78"/>
      <c r="H35" s="79"/>
    </row>
    <row r="36" spans="2:8" ht="82.5" customHeight="1" x14ac:dyDescent="0.25">
      <c r="B36" s="75"/>
      <c r="C36" s="143" t="s">
        <v>186</v>
      </c>
      <c r="D36" s="144"/>
      <c r="E36" s="141" t="s">
        <v>185</v>
      </c>
      <c r="F36" s="142"/>
      <c r="G36" s="78"/>
      <c r="H36" s="79"/>
    </row>
    <row r="37" spans="2:8" ht="46.5" customHeight="1" x14ac:dyDescent="0.25">
      <c r="B37" s="75"/>
      <c r="C37" s="143" t="s">
        <v>39</v>
      </c>
      <c r="D37" s="144"/>
      <c r="E37" s="141" t="s">
        <v>187</v>
      </c>
      <c r="F37" s="142"/>
      <c r="G37" s="78"/>
      <c r="H37" s="79"/>
    </row>
    <row r="38" spans="2:8" ht="6.75" customHeight="1" thickBot="1" x14ac:dyDescent="0.3">
      <c r="B38" s="75"/>
      <c r="C38" s="154"/>
      <c r="D38" s="155"/>
      <c r="E38" s="156"/>
      <c r="F38" s="157"/>
      <c r="G38" s="78"/>
      <c r="H38" s="79"/>
    </row>
    <row r="39" spans="2:8" ht="15.75" thickTop="1" x14ac:dyDescent="0.25">
      <c r="B39" s="75"/>
      <c r="C39" s="76"/>
      <c r="D39" s="76"/>
      <c r="E39" s="77"/>
      <c r="F39" s="77"/>
      <c r="G39" s="78"/>
      <c r="H39" s="79"/>
    </row>
    <row r="40" spans="2:8" ht="21" customHeight="1" x14ac:dyDescent="0.25">
      <c r="B40" s="151" t="s">
        <v>196</v>
      </c>
      <c r="C40" s="152"/>
      <c r="D40" s="152"/>
      <c r="E40" s="152"/>
      <c r="F40" s="152"/>
      <c r="G40" s="152"/>
      <c r="H40" s="153"/>
    </row>
    <row r="41" spans="2:8" ht="20.25" customHeight="1" x14ac:dyDescent="0.25">
      <c r="B41" s="151" t="s">
        <v>197</v>
      </c>
      <c r="C41" s="152"/>
      <c r="D41" s="152"/>
      <c r="E41" s="152"/>
      <c r="F41" s="152"/>
      <c r="G41" s="152"/>
      <c r="H41" s="153"/>
    </row>
    <row r="42" spans="2:8" ht="20.25" customHeight="1" x14ac:dyDescent="0.25">
      <c r="B42" s="151" t="s">
        <v>198</v>
      </c>
      <c r="C42" s="152"/>
      <c r="D42" s="152"/>
      <c r="E42" s="152"/>
      <c r="F42" s="152"/>
      <c r="G42" s="152"/>
      <c r="H42" s="153"/>
    </row>
    <row r="43" spans="2:8" ht="20.25" customHeight="1" x14ac:dyDescent="0.25">
      <c r="B43" s="151" t="s">
        <v>199</v>
      </c>
      <c r="C43" s="152"/>
      <c r="D43" s="152"/>
      <c r="E43" s="152"/>
      <c r="F43" s="152"/>
      <c r="G43" s="152"/>
      <c r="H43" s="153"/>
    </row>
    <row r="44" spans="2:8" x14ac:dyDescent="0.25">
      <c r="B44" s="151" t="s">
        <v>200</v>
      </c>
      <c r="C44" s="152"/>
      <c r="D44" s="152"/>
      <c r="E44" s="152"/>
      <c r="F44" s="152"/>
      <c r="G44" s="152"/>
      <c r="H44" s="153"/>
    </row>
    <row r="45" spans="2:8" ht="15.75" thickBot="1" x14ac:dyDescent="0.3">
      <c r="B45" s="80"/>
      <c r="C45" s="81"/>
      <c r="D45" s="81"/>
      <c r="E45" s="81"/>
      <c r="F45" s="81"/>
      <c r="G45" s="81"/>
      <c r="H45" s="82"/>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59"/>
  <sheetViews>
    <sheetView tabSelected="1" topLeftCell="B1" zoomScale="80" zoomScaleNormal="80" workbookViewId="0">
      <selection activeCell="E1" sqref="E1:AH2"/>
    </sheetView>
  </sheetViews>
  <sheetFormatPr baseColWidth="10" defaultColWidth="11.42578125" defaultRowHeight="12.75" x14ac:dyDescent="0.2"/>
  <cols>
    <col min="1" max="1" width="4" style="119" bestFit="1" customWidth="1"/>
    <col min="2" max="2" width="14.140625" style="119" customWidth="1"/>
    <col min="3" max="3" width="15.5703125" style="119" customWidth="1"/>
    <col min="4" max="4" width="16.140625" style="119" customWidth="1"/>
    <col min="5" max="5" width="32.42578125" style="115" customWidth="1"/>
    <col min="6" max="6" width="19" style="120" customWidth="1"/>
    <col min="7" max="7" width="17.85546875" style="115" customWidth="1"/>
    <col min="8" max="8" width="16.5703125" style="115" customWidth="1"/>
    <col min="9" max="9" width="6.28515625" style="115" bestFit="1" customWidth="1"/>
    <col min="10" max="10" width="24.85546875" style="115" customWidth="1"/>
    <col min="11" max="11" width="26.42578125" style="115" customWidth="1"/>
    <col min="12" max="12" width="17.5703125" style="115" customWidth="1"/>
    <col min="13" max="13" width="6.28515625" style="115" bestFit="1" customWidth="1"/>
    <col min="14" max="14" width="16" style="115" customWidth="1"/>
    <col min="15" max="15" width="5.85546875" style="115" customWidth="1"/>
    <col min="16" max="16" width="41.7109375" style="115" customWidth="1"/>
    <col min="17" max="17" width="15.140625" style="115" bestFit="1" customWidth="1"/>
    <col min="18" max="18" width="6.85546875" style="115" customWidth="1"/>
    <col min="19" max="19" width="5" style="115" customWidth="1"/>
    <col min="20" max="20" width="5.5703125" style="115" customWidth="1"/>
    <col min="21" max="21" width="7.140625" style="115" customWidth="1"/>
    <col min="22" max="22" width="6.7109375" style="115" customWidth="1"/>
    <col min="23" max="23" width="7.5703125" style="115" customWidth="1"/>
    <col min="24" max="25" width="8.7109375" style="115" customWidth="1"/>
    <col min="26" max="26" width="10.42578125" style="115" customWidth="1"/>
    <col min="27" max="27" width="9.28515625" style="115" customWidth="1"/>
    <col min="28" max="28" width="9.140625" style="115" customWidth="1"/>
    <col min="29" max="29" width="8.42578125" style="115" customWidth="1"/>
    <col min="30" max="30" width="7.28515625" style="115" customWidth="1"/>
    <col min="31" max="31" width="23" style="115" customWidth="1"/>
    <col min="32" max="32" width="18.85546875" style="115" customWidth="1"/>
    <col min="33" max="33" width="16.85546875" style="115" customWidth="1"/>
    <col min="34" max="34" width="14.85546875" style="115" customWidth="1"/>
    <col min="35" max="35" width="18.5703125" style="115" customWidth="1"/>
    <col min="36" max="36" width="21" style="115" customWidth="1"/>
    <col min="37" max="16384" width="11.42578125" style="115"/>
  </cols>
  <sheetData>
    <row r="1" spans="1:68" ht="53.45" customHeight="1" x14ac:dyDescent="0.2">
      <c r="A1" s="180"/>
      <c r="B1" s="180"/>
      <c r="C1" s="180"/>
      <c r="D1" s="180"/>
      <c r="E1" s="349" t="s">
        <v>212</v>
      </c>
      <c r="F1" s="350"/>
      <c r="G1" s="350"/>
      <c r="H1" s="350"/>
      <c r="I1" s="350"/>
      <c r="J1" s="350"/>
      <c r="K1" s="350"/>
      <c r="L1" s="350"/>
      <c r="M1" s="350"/>
      <c r="N1" s="350"/>
      <c r="O1" s="350"/>
      <c r="P1" s="350"/>
      <c r="Q1" s="350"/>
      <c r="R1" s="350"/>
      <c r="S1" s="350"/>
      <c r="T1" s="350"/>
      <c r="U1" s="350"/>
      <c r="V1" s="350"/>
      <c r="W1" s="350"/>
      <c r="X1" s="350"/>
      <c r="Y1" s="350"/>
      <c r="Z1" s="350"/>
      <c r="AA1" s="350"/>
      <c r="AB1" s="350"/>
      <c r="AC1" s="350"/>
      <c r="AD1" s="350"/>
      <c r="AE1" s="350"/>
      <c r="AF1" s="350"/>
      <c r="AG1" s="350"/>
      <c r="AH1" s="350"/>
      <c r="AI1" s="181" t="s">
        <v>213</v>
      </c>
      <c r="AJ1" s="180"/>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row>
    <row r="2" spans="1:68" ht="24" customHeight="1" x14ac:dyDescent="0.2">
      <c r="A2" s="180"/>
      <c r="B2" s="180"/>
      <c r="C2" s="180"/>
      <c r="D2" s="180"/>
      <c r="E2" s="350"/>
      <c r="F2" s="350"/>
      <c r="G2" s="350"/>
      <c r="H2" s="350"/>
      <c r="I2" s="350"/>
      <c r="J2" s="350"/>
      <c r="K2" s="350"/>
      <c r="L2" s="350"/>
      <c r="M2" s="350"/>
      <c r="N2" s="350"/>
      <c r="O2" s="350"/>
      <c r="P2" s="350"/>
      <c r="Q2" s="350"/>
      <c r="R2" s="350"/>
      <c r="S2" s="350"/>
      <c r="T2" s="350"/>
      <c r="U2" s="350"/>
      <c r="V2" s="350"/>
      <c r="W2" s="350"/>
      <c r="X2" s="350"/>
      <c r="Y2" s="350"/>
      <c r="Z2" s="350"/>
      <c r="AA2" s="350"/>
      <c r="AB2" s="350"/>
      <c r="AC2" s="350"/>
      <c r="AD2" s="350"/>
      <c r="AE2" s="350"/>
      <c r="AF2" s="350"/>
      <c r="AG2" s="350"/>
      <c r="AH2" s="350"/>
      <c r="AI2" s="180"/>
      <c r="AJ2" s="180"/>
      <c r="AK2" s="114"/>
      <c r="AL2" s="114"/>
      <c r="AM2" s="114"/>
      <c r="AN2" s="114"/>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row>
    <row r="3" spans="1:68" ht="34.5" customHeight="1" x14ac:dyDescent="0.2">
      <c r="A3" s="198" t="s">
        <v>209</v>
      </c>
      <c r="B3" s="198"/>
      <c r="C3" s="182" t="s">
        <v>217</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row>
    <row r="4" spans="1:68" ht="39" customHeight="1" x14ac:dyDescent="0.2">
      <c r="A4" s="198" t="s">
        <v>210</v>
      </c>
      <c r="B4" s="198"/>
      <c r="C4" s="183" t="s">
        <v>219</v>
      </c>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row>
    <row r="5" spans="1:68" ht="34.5" customHeight="1" x14ac:dyDescent="0.2">
      <c r="A5" s="198" t="s">
        <v>211</v>
      </c>
      <c r="B5" s="198"/>
      <c r="C5" s="183" t="s">
        <v>220</v>
      </c>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183"/>
      <c r="AH5" s="183"/>
      <c r="AI5" s="183"/>
      <c r="AJ5" s="183"/>
      <c r="AK5" s="114"/>
      <c r="AL5" s="114"/>
      <c r="AM5" s="114"/>
      <c r="AN5" s="114"/>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row>
    <row r="6" spans="1:68" ht="33" customHeight="1" x14ac:dyDescent="0.2">
      <c r="A6" s="185" t="s">
        <v>133</v>
      </c>
      <c r="B6" s="185"/>
      <c r="C6" s="185"/>
      <c r="D6" s="185"/>
      <c r="E6" s="185"/>
      <c r="F6" s="185"/>
      <c r="G6" s="185"/>
      <c r="H6" s="185" t="s">
        <v>134</v>
      </c>
      <c r="I6" s="185"/>
      <c r="J6" s="185"/>
      <c r="K6" s="185"/>
      <c r="L6" s="185"/>
      <c r="M6" s="185"/>
      <c r="N6" s="185"/>
      <c r="O6" s="185" t="s">
        <v>135</v>
      </c>
      <c r="P6" s="185"/>
      <c r="Q6" s="185"/>
      <c r="R6" s="185"/>
      <c r="S6" s="185"/>
      <c r="T6" s="185"/>
      <c r="U6" s="185"/>
      <c r="V6" s="185"/>
      <c r="W6" s="185"/>
      <c r="X6" s="185" t="s">
        <v>136</v>
      </c>
      <c r="Y6" s="185"/>
      <c r="Z6" s="185"/>
      <c r="AA6" s="185"/>
      <c r="AB6" s="185"/>
      <c r="AC6" s="185"/>
      <c r="AD6" s="185"/>
      <c r="AE6" s="185" t="s">
        <v>34</v>
      </c>
      <c r="AF6" s="185"/>
      <c r="AG6" s="185"/>
      <c r="AH6" s="185"/>
      <c r="AI6" s="185"/>
      <c r="AJ6" s="185"/>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row>
    <row r="7" spans="1:68" ht="16.5" customHeight="1" x14ac:dyDescent="0.2">
      <c r="A7" s="199" t="s">
        <v>0</v>
      </c>
      <c r="B7" s="196" t="s">
        <v>2</v>
      </c>
      <c r="C7" s="195" t="s">
        <v>3</v>
      </c>
      <c r="D7" s="195" t="s">
        <v>42</v>
      </c>
      <c r="E7" s="196" t="s">
        <v>1</v>
      </c>
      <c r="F7" s="195" t="s">
        <v>48</v>
      </c>
      <c r="G7" s="195" t="s">
        <v>129</v>
      </c>
      <c r="H7" s="195" t="s">
        <v>33</v>
      </c>
      <c r="I7" s="196" t="s">
        <v>5</v>
      </c>
      <c r="J7" s="195" t="s">
        <v>85</v>
      </c>
      <c r="K7" s="195" t="s">
        <v>90</v>
      </c>
      <c r="L7" s="195" t="s">
        <v>43</v>
      </c>
      <c r="M7" s="196" t="s">
        <v>5</v>
      </c>
      <c r="N7" s="195" t="s">
        <v>46</v>
      </c>
      <c r="O7" s="197" t="s">
        <v>11</v>
      </c>
      <c r="P7" s="195" t="s">
        <v>155</v>
      </c>
      <c r="Q7" s="195" t="s">
        <v>12</v>
      </c>
      <c r="R7" s="195" t="s">
        <v>8</v>
      </c>
      <c r="S7" s="195"/>
      <c r="T7" s="195"/>
      <c r="U7" s="195"/>
      <c r="V7" s="195"/>
      <c r="W7" s="195"/>
      <c r="X7" s="197" t="s">
        <v>132</v>
      </c>
      <c r="Y7" s="197" t="s">
        <v>44</v>
      </c>
      <c r="Z7" s="197" t="s">
        <v>5</v>
      </c>
      <c r="AA7" s="197" t="s">
        <v>45</v>
      </c>
      <c r="AB7" s="197" t="s">
        <v>5</v>
      </c>
      <c r="AC7" s="197" t="s">
        <v>47</v>
      </c>
      <c r="AD7" s="197" t="s">
        <v>29</v>
      </c>
      <c r="AE7" s="195" t="s">
        <v>34</v>
      </c>
      <c r="AF7" s="195" t="s">
        <v>35</v>
      </c>
      <c r="AG7" s="195" t="s">
        <v>36</v>
      </c>
      <c r="AH7" s="195" t="s">
        <v>38</v>
      </c>
      <c r="AI7" s="195" t="s">
        <v>37</v>
      </c>
      <c r="AJ7" s="195" t="s">
        <v>39</v>
      </c>
      <c r="AK7" s="114"/>
      <c r="AL7" s="114"/>
      <c r="AM7" s="114"/>
      <c r="AN7" s="114"/>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row>
    <row r="8" spans="1:68" s="117" customFormat="1" ht="94.5" customHeight="1" x14ac:dyDescent="0.25">
      <c r="A8" s="199"/>
      <c r="B8" s="196"/>
      <c r="C8" s="195"/>
      <c r="D8" s="195"/>
      <c r="E8" s="196"/>
      <c r="F8" s="195"/>
      <c r="G8" s="195"/>
      <c r="H8" s="195"/>
      <c r="I8" s="196"/>
      <c r="J8" s="195"/>
      <c r="K8" s="195"/>
      <c r="L8" s="196"/>
      <c r="M8" s="196"/>
      <c r="N8" s="195"/>
      <c r="O8" s="197"/>
      <c r="P8" s="195"/>
      <c r="Q8" s="195"/>
      <c r="R8" s="121" t="s">
        <v>13</v>
      </c>
      <c r="S8" s="121" t="s">
        <v>17</v>
      </c>
      <c r="T8" s="121" t="s">
        <v>28</v>
      </c>
      <c r="U8" s="121" t="s">
        <v>18</v>
      </c>
      <c r="V8" s="121" t="s">
        <v>21</v>
      </c>
      <c r="W8" s="121" t="s">
        <v>24</v>
      </c>
      <c r="X8" s="197"/>
      <c r="Y8" s="197"/>
      <c r="Z8" s="197"/>
      <c r="AA8" s="197"/>
      <c r="AB8" s="197"/>
      <c r="AC8" s="197"/>
      <c r="AD8" s="197"/>
      <c r="AE8" s="195"/>
      <c r="AF8" s="195"/>
      <c r="AG8" s="195"/>
      <c r="AH8" s="195"/>
      <c r="AI8" s="195"/>
      <c r="AJ8" s="195"/>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116"/>
      <c r="BI8" s="116"/>
      <c r="BJ8" s="116"/>
      <c r="BK8" s="116"/>
      <c r="BL8" s="116"/>
      <c r="BM8" s="116"/>
      <c r="BN8" s="116"/>
      <c r="BO8" s="116"/>
      <c r="BP8" s="116"/>
    </row>
    <row r="9" spans="1:68" ht="69" customHeight="1" x14ac:dyDescent="0.2">
      <c r="A9" s="184">
        <v>1</v>
      </c>
      <c r="B9" s="188" t="s">
        <v>127</v>
      </c>
      <c r="C9" s="193" t="s">
        <v>214</v>
      </c>
      <c r="D9" s="193" t="s">
        <v>218</v>
      </c>
      <c r="E9" s="194" t="s">
        <v>215</v>
      </c>
      <c r="F9" s="188" t="s">
        <v>119</v>
      </c>
      <c r="G9" s="190">
        <v>700</v>
      </c>
      <c r="H9" s="191" t="str">
        <f>IF(G9&lt;=0,"",IF(G9&lt;=2,"Muy Baja",IF(G9&lt;=24,"Baja",IF(G9&lt;=500,"Media",IF(G9&lt;=5000,"Alta","Muy Alta")))))</f>
        <v>Alta</v>
      </c>
      <c r="I9" s="186">
        <f>IF(H9="","",IF(H9="Muy Baja",0.2,IF(H9="Baja",0.4,IF(H9="Media",0.6,IF(H9="Alta",0.8,IF(H9="Muy Alta",1,))))))</f>
        <v>0.8</v>
      </c>
      <c r="J9" s="192" t="s">
        <v>141</v>
      </c>
      <c r="K9" s="186" t="str">
        <f ca="1">IF(NOT(ISERROR(MATCH(J9,'Tabla Impacto'!$B$221:$B$223,0))),'Tabla Impacto'!$F$223&amp;"Por favor no seleccionar los criterios de impacto(Afectación Económica o presupuestal y Pérdida Reputacional)",J9)</f>
        <v xml:space="preserve">     Entre 50 y 100 SMLMV </v>
      </c>
      <c r="L9" s="191" t="str">
        <f ca="1">IF(OR(K9='Tabla Impacto'!$C$11,K9='Tabla Impacto'!$D$11),"Leve",IF(OR(K9='Tabla Impacto'!$C$12,K9='Tabla Impacto'!$D$12),"Menor",IF(OR(K9='Tabla Impacto'!$C$13,K9='Tabla Impacto'!$D$13),"Moderado",IF(OR(K9='Tabla Impacto'!$C$14,K9='Tabla Impacto'!$D$14),"Mayor",IF(OR(K9='Tabla Impacto'!$C$15,K9='Tabla Impacto'!$D$15),"Catastrófico","")))))</f>
        <v>Moderado</v>
      </c>
      <c r="M9" s="186">
        <f ca="1">IF(L9="","",IF(L9="Leve",0.2,IF(L9="Menor",0.4,IF(L9="Moderado",0.6,IF(L9="Mayor",0.8,IF(L9="Catastrófico",1,))))))</f>
        <v>0.6</v>
      </c>
      <c r="N9" s="187" t="str">
        <f ca="1">IF(OR(AND(H9="Muy Baja",L9="Leve"),AND(H9="Muy Baja",L9="Menor"),AND(H9="Baja",L9="Leve")),"Bajo",IF(OR(AND(H9="Muy baja",L9="Moderado"),AND(H9="Baja",L9="Menor"),AND(H9="Baja",L9="Moderado"),AND(H9="Media",L9="Leve"),AND(H9="Media",L9="Menor"),AND(H9="Media",L9="Moderado"),AND(H9="Alta",L9="Leve"),AND(H9="Alta",L9="Menor")),"Moderado",IF(OR(AND(H9="Muy Baja",L9="Mayor"),AND(H9="Baja",L9="Mayor"),AND(H9="Media",L9="Mayor"),AND(H9="Alta",L9="Moderado"),AND(H9="Alta",L9="Mayor"),AND(H9="Muy Alta",L9="Leve"),AND(H9="Muy Alta",L9="Menor"),AND(H9="Muy Alta",L9="Moderado"),AND(H9="Muy Alta",L9="Mayor")),"Alto",IF(OR(AND(H9="Muy Baja",L9="Catastrófico"),AND(H9="Baja",L9="Catastrófico"),AND(H9="Media",L9="Catastrófico"),AND(H9="Alta",L9="Catastrófico"),AND(H9="Muy Alta",L9="Catastrófico")),"Extremo",""))))</f>
        <v>Alto</v>
      </c>
      <c r="O9" s="122">
        <v>1</v>
      </c>
      <c r="P9" s="123" t="s">
        <v>216</v>
      </c>
      <c r="Q9" s="124" t="s">
        <v>4</v>
      </c>
      <c r="R9" s="125" t="s">
        <v>15</v>
      </c>
      <c r="S9" s="125" t="s">
        <v>9</v>
      </c>
      <c r="T9" s="126">
        <v>0.3</v>
      </c>
      <c r="U9" s="125" t="s">
        <v>19</v>
      </c>
      <c r="V9" s="125" t="s">
        <v>22</v>
      </c>
      <c r="W9" s="125" t="s">
        <v>115</v>
      </c>
      <c r="X9" s="137">
        <f>IFERROR(IF(Q9="Probabilidad",(I9-(+I9*T9)),IF(Q9="Impacto",I9,"")),"")</f>
        <v>0.56000000000000005</v>
      </c>
      <c r="Y9" s="138" t="str">
        <f>IFERROR(IF(X9="","",IF(X9&lt;=0.2,"Muy Baja",IF(X9&lt;=0.4,"Baja",IF(X9&lt;=0.6,"Media",IF(X9&lt;=0.8,"Alta","Muy Alta"))))),"")</f>
        <v>Media</v>
      </c>
      <c r="Z9" s="139">
        <f>+X9</f>
        <v>0.56000000000000005</v>
      </c>
      <c r="AA9" s="138" t="str">
        <f ca="1">IFERROR(IF(AB9="","",IF(AB9&lt;=0.2,"Leve",IF(AB9&lt;=0.4,"Menor",IF(AB9&lt;=0.6,"Moderado",IF(AB9&lt;=0.8,"Mayor","Catastrófico"))))),"")</f>
        <v>Moderado</v>
      </c>
      <c r="AB9" s="139">
        <f ca="1">IFERROR(IF(Q9="Impacto",(M9-(+M9*T9)),IF(Q9="Probabilidad",M9,"")),"")</f>
        <v>0.6</v>
      </c>
      <c r="AC9" s="140" t="str">
        <f ca="1">IFERROR(IF(OR(AND(Y9="Muy Baja",AA9="Leve"),AND(Y9="Muy Baja",AA9="Menor"),AND(Y9="Baja",AA9="Leve")),"Bajo",IF(OR(AND(Y9="Muy baja",AA9="Moderado"),AND(Y9="Baja",AA9="Menor"),AND(Y9="Baja",AA9="Moderado"),AND(Y9="Media",AA9="Leve"),AND(Y9="Media",AA9="Menor"),AND(Y9="Media",AA9="Moderado"),AND(Y9="Alta",AA9="Leve"),AND(Y9="Alta",AA9="Menor")),"Moderado",IF(OR(AND(Y9="Muy Baja",AA9="Mayor"),AND(Y9="Baja",AA9="Mayor"),AND(Y9="Media",AA9="Mayor"),AND(Y9="Alta",AA9="Moderado"),AND(Y9="Alta",AA9="Mayor"),AND(Y9="Muy Alta",AA9="Leve"),AND(Y9="Muy Alta",AA9="Menor"),AND(Y9="Muy Alta",AA9="Moderado"),AND(Y9="Muy Alta",AA9="Mayor")),"Alto",IF(OR(AND(Y9="Muy Baja",AA9="Catastrófico"),AND(Y9="Baja",AA9="Catastrófico"),AND(Y9="Media",AA9="Catastrófico"),AND(Y9="Alta",AA9="Catastrófico"),AND(Y9="Muy Alta",AA9="Catastrófico")),"Extremo","")))),"")</f>
        <v>Moderado</v>
      </c>
      <c r="AD9" s="125" t="s">
        <v>31</v>
      </c>
      <c r="AE9" s="130"/>
      <c r="AF9" s="131"/>
      <c r="AG9" s="132"/>
      <c r="AH9" s="132"/>
      <c r="AI9" s="130"/>
      <c r="AJ9" s="133"/>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row>
    <row r="10" spans="1:68" x14ac:dyDescent="0.2">
      <c r="A10" s="184"/>
      <c r="B10" s="188"/>
      <c r="C10" s="193"/>
      <c r="D10" s="193"/>
      <c r="E10" s="194"/>
      <c r="F10" s="188"/>
      <c r="G10" s="190"/>
      <c r="H10" s="191"/>
      <c r="I10" s="186"/>
      <c r="J10" s="192"/>
      <c r="K10" s="186">
        <f t="shared" ref="K10:K26" ca="1" si="0">IF(NOT(ISERROR(MATCH(J10,_xlfn.ANCHORARRAY(E21),0))),I23&amp;"Por favor no seleccionar los criterios de impacto",J10)</f>
        <v>0</v>
      </c>
      <c r="L10" s="191"/>
      <c r="M10" s="186"/>
      <c r="N10" s="187"/>
      <c r="O10" s="122">
        <v>2</v>
      </c>
      <c r="P10" s="123"/>
      <c r="Q10" s="124"/>
      <c r="R10" s="125"/>
      <c r="S10" s="125"/>
      <c r="T10" s="126"/>
      <c r="U10" s="125"/>
      <c r="V10" s="125"/>
      <c r="W10" s="125"/>
      <c r="X10" s="127"/>
      <c r="Y10" s="128"/>
      <c r="Z10" s="126"/>
      <c r="AA10" s="128"/>
      <c r="AB10" s="126"/>
      <c r="AC10" s="129"/>
      <c r="AD10" s="125"/>
      <c r="AE10" s="130"/>
      <c r="AF10" s="131"/>
      <c r="AG10" s="132"/>
      <c r="AH10" s="132"/>
      <c r="AI10" s="130"/>
      <c r="AJ10" s="131"/>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row>
    <row r="11" spans="1:68" x14ac:dyDescent="0.2">
      <c r="A11" s="184"/>
      <c r="B11" s="188"/>
      <c r="C11" s="193"/>
      <c r="D11" s="193"/>
      <c r="E11" s="194"/>
      <c r="F11" s="188"/>
      <c r="G11" s="190"/>
      <c r="H11" s="191"/>
      <c r="I11" s="186"/>
      <c r="J11" s="192"/>
      <c r="K11" s="186">
        <f t="shared" ca="1" si="0"/>
        <v>0</v>
      </c>
      <c r="L11" s="191"/>
      <c r="M11" s="186"/>
      <c r="N11" s="187"/>
      <c r="O11" s="122">
        <v>3</v>
      </c>
      <c r="P11" s="134"/>
      <c r="Q11" s="124"/>
      <c r="R11" s="125"/>
      <c r="S11" s="125"/>
      <c r="T11" s="126"/>
      <c r="U11" s="125"/>
      <c r="V11" s="125"/>
      <c r="W11" s="125"/>
      <c r="X11" s="127"/>
      <c r="Y11" s="128"/>
      <c r="Z11" s="126"/>
      <c r="AA11" s="128"/>
      <c r="AB11" s="126"/>
      <c r="AC11" s="129"/>
      <c r="AD11" s="125"/>
      <c r="AE11" s="130"/>
      <c r="AF11" s="131"/>
      <c r="AG11" s="132"/>
      <c r="AH11" s="132"/>
      <c r="AI11" s="130"/>
      <c r="AJ11" s="131"/>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row>
    <row r="12" spans="1:68" x14ac:dyDescent="0.2">
      <c r="A12" s="184"/>
      <c r="B12" s="188"/>
      <c r="C12" s="193"/>
      <c r="D12" s="193"/>
      <c r="E12" s="194"/>
      <c r="F12" s="188"/>
      <c r="G12" s="190"/>
      <c r="H12" s="191"/>
      <c r="I12" s="186"/>
      <c r="J12" s="192"/>
      <c r="K12" s="186">
        <f t="shared" ca="1" si="0"/>
        <v>0</v>
      </c>
      <c r="L12" s="191"/>
      <c r="M12" s="186"/>
      <c r="N12" s="187"/>
      <c r="O12" s="122">
        <v>4</v>
      </c>
      <c r="P12" s="123"/>
      <c r="Q12" s="124"/>
      <c r="R12" s="125"/>
      <c r="S12" s="125"/>
      <c r="T12" s="126"/>
      <c r="U12" s="125"/>
      <c r="V12" s="125"/>
      <c r="W12" s="125"/>
      <c r="X12" s="127"/>
      <c r="Y12" s="128"/>
      <c r="Z12" s="126"/>
      <c r="AA12" s="128"/>
      <c r="AB12" s="126"/>
      <c r="AC12" s="129"/>
      <c r="AD12" s="125"/>
      <c r="AE12" s="130"/>
      <c r="AF12" s="131"/>
      <c r="AG12" s="132"/>
      <c r="AH12" s="132"/>
      <c r="AI12" s="130"/>
      <c r="AJ12" s="131"/>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row>
    <row r="13" spans="1:68" x14ac:dyDescent="0.2">
      <c r="A13" s="184"/>
      <c r="B13" s="188"/>
      <c r="C13" s="193"/>
      <c r="D13" s="193"/>
      <c r="E13" s="194"/>
      <c r="F13" s="188"/>
      <c r="G13" s="190"/>
      <c r="H13" s="191"/>
      <c r="I13" s="186"/>
      <c r="J13" s="192"/>
      <c r="K13" s="186">
        <f t="shared" ca="1" si="0"/>
        <v>0</v>
      </c>
      <c r="L13" s="191"/>
      <c r="M13" s="186"/>
      <c r="N13" s="187"/>
      <c r="O13" s="122">
        <v>5</v>
      </c>
      <c r="P13" s="123"/>
      <c r="Q13" s="124"/>
      <c r="R13" s="125"/>
      <c r="S13" s="125"/>
      <c r="T13" s="126"/>
      <c r="U13" s="125"/>
      <c r="V13" s="125"/>
      <c r="W13" s="125"/>
      <c r="X13" s="135"/>
      <c r="Y13" s="128"/>
      <c r="Z13" s="126"/>
      <c r="AA13" s="128"/>
      <c r="AB13" s="126"/>
      <c r="AC13" s="129"/>
      <c r="AD13" s="125"/>
      <c r="AE13" s="130"/>
      <c r="AF13" s="131"/>
      <c r="AG13" s="132"/>
      <c r="AH13" s="132"/>
      <c r="AI13" s="130"/>
      <c r="AJ13" s="131"/>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row>
    <row r="14" spans="1:68" x14ac:dyDescent="0.2">
      <c r="A14" s="184"/>
      <c r="B14" s="188"/>
      <c r="C14" s="193"/>
      <c r="D14" s="193"/>
      <c r="E14" s="194"/>
      <c r="F14" s="188"/>
      <c r="G14" s="190"/>
      <c r="H14" s="191"/>
      <c r="I14" s="186"/>
      <c r="J14" s="192"/>
      <c r="K14" s="186">
        <f t="shared" ca="1" si="0"/>
        <v>0</v>
      </c>
      <c r="L14" s="191"/>
      <c r="M14" s="186"/>
      <c r="N14" s="187"/>
      <c r="O14" s="122">
        <v>6</v>
      </c>
      <c r="P14" s="123"/>
      <c r="Q14" s="124"/>
      <c r="R14" s="125"/>
      <c r="S14" s="125"/>
      <c r="T14" s="126"/>
      <c r="U14" s="125"/>
      <c r="V14" s="125"/>
      <c r="W14" s="125"/>
      <c r="X14" s="127"/>
      <c r="Y14" s="128"/>
      <c r="Z14" s="126"/>
      <c r="AA14" s="128"/>
      <c r="AB14" s="126"/>
      <c r="AC14" s="129"/>
      <c r="AD14" s="125"/>
      <c r="AE14" s="130"/>
      <c r="AF14" s="131"/>
      <c r="AG14" s="132"/>
      <c r="AH14" s="132"/>
      <c r="AI14" s="130"/>
      <c r="AJ14" s="131"/>
      <c r="AK14" s="114"/>
      <c r="AL14" s="114"/>
      <c r="AM14" s="114"/>
      <c r="AN14" s="114"/>
      <c r="AO14" s="114"/>
      <c r="AP14" s="114"/>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row>
    <row r="15" spans="1:68" x14ac:dyDescent="0.2">
      <c r="A15" s="184">
        <v>2</v>
      </c>
      <c r="B15" s="188"/>
      <c r="C15" s="188"/>
      <c r="D15" s="188"/>
      <c r="E15" s="189"/>
      <c r="F15" s="188"/>
      <c r="G15" s="190"/>
      <c r="H15" s="191" t="str">
        <f>IF(G15&lt;=0,"",IF(G15&lt;=2,"Muy Baja",IF(G15&lt;=24,"Baja",IF(G15&lt;=500,"Media",IF(G15&lt;=5000,"Alta","Muy Alta")))))</f>
        <v/>
      </c>
      <c r="I15" s="186" t="str">
        <f>IF(H15="","",IF(H15="Muy Baja",0.2,IF(H15="Baja",0.4,IF(H15="Media",0.6,IF(H15="Alta",0.8,IF(H15="Muy Alta",1,))))))</f>
        <v/>
      </c>
      <c r="J15" s="192"/>
      <c r="K15" s="186">
        <f ca="1">IF(NOT(ISERROR(MATCH(J15,'Tabla Impacto'!$B$221:$B$223,0))),'Tabla Impacto'!$F$223&amp;"Por favor no seleccionar los criterios de impacto(Afectación Económica o presupuestal y Pérdida Reputacional)",J15)</f>
        <v>0</v>
      </c>
      <c r="L15" s="191" t="str">
        <f ca="1">IF(OR(K15='Tabla Impacto'!$C$11,K15='Tabla Impacto'!$D$11),"Leve",IF(OR(K15='Tabla Impacto'!$C$12,K15='Tabla Impacto'!$D$12),"Menor",IF(OR(K15='Tabla Impacto'!$C$13,K15='Tabla Impacto'!$D$13),"Moderado",IF(OR(K15='Tabla Impacto'!$C$14,K15='Tabla Impacto'!$D$14),"Mayor",IF(OR(K15='Tabla Impacto'!$C$15,K15='Tabla Impacto'!$D$15),"Catastrófico","")))))</f>
        <v/>
      </c>
      <c r="M15" s="186" t="str">
        <f ca="1">IF(L15="","",IF(L15="Leve",0.2,IF(L15="Menor",0.4,IF(L15="Moderado",0.6,IF(L15="Mayor",0.8,IF(L15="Catastrófico",1,))))))</f>
        <v/>
      </c>
      <c r="N15" s="187" t="str">
        <f ca="1">IF(OR(AND(H15="Muy Baja",L15="Leve"),AND(H15="Muy Baja",L15="Menor"),AND(H15="Baja",L15="Leve")),"Bajo",IF(OR(AND(H15="Muy baja",L15="Moderado"),AND(H15="Baja",L15="Menor"),AND(H15="Baja",L15="Moderado"),AND(H15="Media",L15="Leve"),AND(H15="Media",L15="Menor"),AND(H15="Media",L15="Moderado"),AND(H15="Alta",L15="Leve"),AND(H15="Alta",L15="Menor")),"Moderado",IF(OR(AND(H15="Muy Baja",L15="Mayor"),AND(H15="Baja",L15="Mayor"),AND(H15="Media",L15="Mayor"),AND(H15="Alta",L15="Moderado"),AND(H15="Alta",L15="Mayor"),AND(H15="Muy Alta",L15="Leve"),AND(H15="Muy Alta",L15="Menor"),AND(H15="Muy Alta",L15="Moderado"),AND(H15="Muy Alta",L15="Mayor")),"Alto",IF(OR(AND(H15="Muy Baja",L15="Catastrófico"),AND(H15="Baja",L15="Catastrófico"),AND(H15="Media",L15="Catastrófico"),AND(H15="Alta",L15="Catastrófico"),AND(H15="Muy Alta",L15="Catastrófico")),"Extremo",""))))</f>
        <v/>
      </c>
      <c r="O15" s="122">
        <v>1</v>
      </c>
      <c r="P15" s="123"/>
      <c r="Q15" s="124"/>
      <c r="R15" s="125"/>
      <c r="S15" s="125"/>
      <c r="T15" s="126"/>
      <c r="U15" s="125"/>
      <c r="V15" s="125"/>
      <c r="W15" s="125"/>
      <c r="X15" s="127"/>
      <c r="Y15" s="128"/>
      <c r="Z15" s="126"/>
      <c r="AA15" s="128"/>
      <c r="AB15" s="126"/>
      <c r="AC15" s="129"/>
      <c r="AD15" s="125"/>
      <c r="AE15" s="130"/>
      <c r="AF15" s="130"/>
      <c r="AG15" s="136"/>
      <c r="AH15" s="132"/>
      <c r="AI15" s="130"/>
      <c r="AJ15" s="133"/>
      <c r="AK15" s="114"/>
      <c r="AL15" s="114"/>
      <c r="AM15" s="114"/>
      <c r="AN15" s="114"/>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row>
    <row r="16" spans="1:68" x14ac:dyDescent="0.2">
      <c r="A16" s="184"/>
      <c r="B16" s="188"/>
      <c r="C16" s="188"/>
      <c r="D16" s="188"/>
      <c r="E16" s="189"/>
      <c r="F16" s="188"/>
      <c r="G16" s="190"/>
      <c r="H16" s="191"/>
      <c r="I16" s="186"/>
      <c r="J16" s="192"/>
      <c r="K16" s="186">
        <f t="shared" ca="1" si="0"/>
        <v>0</v>
      </c>
      <c r="L16" s="191"/>
      <c r="M16" s="186"/>
      <c r="N16" s="187"/>
      <c r="O16" s="122">
        <v>2</v>
      </c>
      <c r="P16" s="123"/>
      <c r="Q16" s="124"/>
      <c r="R16" s="125"/>
      <c r="S16" s="125"/>
      <c r="T16" s="126"/>
      <c r="U16" s="125"/>
      <c r="V16" s="125"/>
      <c r="W16" s="125"/>
      <c r="X16" s="127"/>
      <c r="Y16" s="128"/>
      <c r="Z16" s="126"/>
      <c r="AA16" s="128"/>
      <c r="AB16" s="126"/>
      <c r="AC16" s="129"/>
      <c r="AD16" s="125"/>
      <c r="AE16" s="130"/>
      <c r="AF16" s="131"/>
      <c r="AG16" s="132"/>
      <c r="AH16" s="132"/>
      <c r="AI16" s="130"/>
      <c r="AJ16" s="131"/>
      <c r="AK16" s="114"/>
      <c r="AL16" s="114"/>
      <c r="AM16" s="114"/>
      <c r="AN16" s="114"/>
      <c r="AO16" s="114"/>
      <c r="AP16" s="114"/>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row>
    <row r="17" spans="1:68" x14ac:dyDescent="0.2">
      <c r="A17" s="184"/>
      <c r="B17" s="188"/>
      <c r="C17" s="188"/>
      <c r="D17" s="188"/>
      <c r="E17" s="189"/>
      <c r="F17" s="188"/>
      <c r="G17" s="190"/>
      <c r="H17" s="191"/>
      <c r="I17" s="186"/>
      <c r="J17" s="192"/>
      <c r="K17" s="186">
        <f t="shared" ca="1" si="0"/>
        <v>0</v>
      </c>
      <c r="L17" s="191"/>
      <c r="M17" s="186"/>
      <c r="N17" s="187"/>
      <c r="O17" s="122">
        <v>3</v>
      </c>
      <c r="P17" s="134"/>
      <c r="Q17" s="124"/>
      <c r="R17" s="125"/>
      <c r="S17" s="125"/>
      <c r="T17" s="126"/>
      <c r="U17" s="125"/>
      <c r="V17" s="125"/>
      <c r="W17" s="125"/>
      <c r="X17" s="127"/>
      <c r="Y17" s="128"/>
      <c r="Z17" s="126"/>
      <c r="AA17" s="128"/>
      <c r="AB17" s="126"/>
      <c r="AC17" s="129"/>
      <c r="AD17" s="125"/>
      <c r="AE17" s="130"/>
      <c r="AF17" s="131"/>
      <c r="AG17" s="132"/>
      <c r="AH17" s="132"/>
      <c r="AI17" s="130"/>
      <c r="AJ17" s="131"/>
      <c r="AK17" s="114"/>
      <c r="AL17" s="114"/>
      <c r="AM17" s="114"/>
      <c r="AN17" s="114"/>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row>
    <row r="18" spans="1:68" x14ac:dyDescent="0.2">
      <c r="A18" s="184"/>
      <c r="B18" s="188"/>
      <c r="C18" s="188"/>
      <c r="D18" s="188"/>
      <c r="E18" s="189"/>
      <c r="F18" s="188"/>
      <c r="G18" s="190"/>
      <c r="H18" s="191"/>
      <c r="I18" s="186"/>
      <c r="J18" s="192"/>
      <c r="K18" s="186">
        <f t="shared" ca="1" si="0"/>
        <v>0</v>
      </c>
      <c r="L18" s="191"/>
      <c r="M18" s="186"/>
      <c r="N18" s="187"/>
      <c r="O18" s="122">
        <v>4</v>
      </c>
      <c r="P18" s="123"/>
      <c r="Q18" s="124"/>
      <c r="R18" s="125"/>
      <c r="S18" s="125"/>
      <c r="T18" s="126"/>
      <c r="U18" s="125"/>
      <c r="V18" s="125"/>
      <c r="W18" s="125"/>
      <c r="X18" s="127"/>
      <c r="Y18" s="128"/>
      <c r="Z18" s="126"/>
      <c r="AA18" s="128"/>
      <c r="AB18" s="126"/>
      <c r="AC18" s="129"/>
      <c r="AD18" s="125"/>
      <c r="AE18" s="130"/>
      <c r="AF18" s="131"/>
      <c r="AG18" s="132"/>
      <c r="AH18" s="132"/>
      <c r="AI18" s="130"/>
      <c r="AJ18" s="131"/>
      <c r="AK18" s="114"/>
      <c r="AL18" s="114"/>
      <c r="AM18" s="114"/>
      <c r="AN18" s="114"/>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row>
    <row r="19" spans="1:68" x14ac:dyDescent="0.2">
      <c r="A19" s="184"/>
      <c r="B19" s="188"/>
      <c r="C19" s="188"/>
      <c r="D19" s="188"/>
      <c r="E19" s="189"/>
      <c r="F19" s="188"/>
      <c r="G19" s="190"/>
      <c r="H19" s="191"/>
      <c r="I19" s="186"/>
      <c r="J19" s="192"/>
      <c r="K19" s="186">
        <f t="shared" ca="1" si="0"/>
        <v>0</v>
      </c>
      <c r="L19" s="191"/>
      <c r="M19" s="186"/>
      <c r="N19" s="187"/>
      <c r="O19" s="122">
        <v>5</v>
      </c>
      <c r="P19" s="123"/>
      <c r="Q19" s="124"/>
      <c r="R19" s="125"/>
      <c r="S19" s="125"/>
      <c r="T19" s="126"/>
      <c r="U19" s="125"/>
      <c r="V19" s="125"/>
      <c r="W19" s="125"/>
      <c r="X19" s="135"/>
      <c r="Y19" s="128"/>
      <c r="Z19" s="126"/>
      <c r="AA19" s="128"/>
      <c r="AB19" s="126"/>
      <c r="AC19" s="129"/>
      <c r="AD19" s="125"/>
      <c r="AE19" s="130"/>
      <c r="AF19" s="131"/>
      <c r="AG19" s="132"/>
      <c r="AH19" s="132"/>
      <c r="AI19" s="130"/>
      <c r="AJ19" s="131"/>
      <c r="AK19" s="114"/>
      <c r="AL19" s="114"/>
      <c r="AM19" s="114"/>
      <c r="AN19" s="114"/>
      <c r="AO19" s="114"/>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row>
    <row r="20" spans="1:68" x14ac:dyDescent="0.2">
      <c r="A20" s="184"/>
      <c r="B20" s="188"/>
      <c r="C20" s="188"/>
      <c r="D20" s="188"/>
      <c r="E20" s="189"/>
      <c r="F20" s="188"/>
      <c r="G20" s="190"/>
      <c r="H20" s="191"/>
      <c r="I20" s="186"/>
      <c r="J20" s="192"/>
      <c r="K20" s="186">
        <f t="shared" ca="1" si="0"/>
        <v>0</v>
      </c>
      <c r="L20" s="191"/>
      <c r="M20" s="186"/>
      <c r="N20" s="187"/>
      <c r="O20" s="122">
        <v>6</v>
      </c>
      <c r="P20" s="123"/>
      <c r="Q20" s="124"/>
      <c r="R20" s="125"/>
      <c r="S20" s="125"/>
      <c r="T20" s="126"/>
      <c r="U20" s="125"/>
      <c r="V20" s="125"/>
      <c r="W20" s="125"/>
      <c r="X20" s="127"/>
      <c r="Y20" s="128"/>
      <c r="Z20" s="126"/>
      <c r="AA20" s="128"/>
      <c r="AB20" s="126"/>
      <c r="AC20" s="129"/>
      <c r="AD20" s="125"/>
      <c r="AE20" s="130"/>
      <c r="AF20" s="131"/>
      <c r="AG20" s="132"/>
      <c r="AH20" s="132"/>
      <c r="AI20" s="130"/>
      <c r="AJ20" s="131"/>
      <c r="AK20" s="114"/>
      <c r="AL20" s="114"/>
      <c r="AM20" s="114"/>
      <c r="AN20" s="114"/>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row>
    <row r="21" spans="1:68" x14ac:dyDescent="0.2">
      <c r="A21" s="184">
        <v>3</v>
      </c>
      <c r="B21" s="188"/>
      <c r="C21" s="188"/>
      <c r="D21" s="188"/>
      <c r="E21" s="189"/>
      <c r="F21" s="188"/>
      <c r="G21" s="190"/>
      <c r="H21" s="191" t="str">
        <f>IF(G21&lt;=0,"",IF(G21&lt;=2,"Muy Baja",IF(G21&lt;=24,"Baja",IF(G21&lt;=500,"Media",IF(G21&lt;=5000,"Alta","Muy Alta")))))</f>
        <v/>
      </c>
      <c r="I21" s="186" t="str">
        <f>IF(H21="","",IF(H21="Muy Baja",0.2,IF(H21="Baja",0.4,IF(H21="Media",0.6,IF(H21="Alta",0.8,IF(H21="Muy Alta",1,))))))</f>
        <v/>
      </c>
      <c r="J21" s="192"/>
      <c r="K21" s="186">
        <f ca="1">IF(NOT(ISERROR(MATCH(J21,'Tabla Impacto'!$B$221:$B$223,0))),'Tabla Impacto'!$F$223&amp;"Por favor no seleccionar los criterios de impacto(Afectación Económica o presupuestal y Pérdida Reputacional)",J21)</f>
        <v>0</v>
      </c>
      <c r="L21" s="191" t="str">
        <f ca="1">IF(OR(K21='Tabla Impacto'!$C$11,K21='Tabla Impacto'!$D$11),"Leve",IF(OR(K21='Tabla Impacto'!$C$12,K21='Tabla Impacto'!$D$12),"Menor",IF(OR(K21='Tabla Impacto'!$C$13,K21='Tabla Impacto'!$D$13),"Moderado",IF(OR(K21='Tabla Impacto'!$C$14,K21='Tabla Impacto'!$D$14),"Mayor",IF(OR(K21='Tabla Impacto'!$C$15,K21='Tabla Impacto'!$D$15),"Catastrófico","")))))</f>
        <v/>
      </c>
      <c r="M21" s="186" t="str">
        <f ca="1">IF(L21="","",IF(L21="Leve",0.2,IF(L21="Menor",0.4,IF(L21="Moderado",0.6,IF(L21="Mayor",0.8,IF(L21="Catastrófico",1,))))))</f>
        <v/>
      </c>
      <c r="N21" s="187" t="str">
        <f ca="1">IF(OR(AND(H21="Muy Baja",L21="Leve"),AND(H21="Muy Baja",L21="Menor"),AND(H21="Baja",L21="Leve")),"Bajo",IF(OR(AND(H21="Muy baja",L21="Moderado"),AND(H21="Baja",L21="Menor"),AND(H21="Baja",L21="Moderado"),AND(H21="Media",L21="Leve"),AND(H21="Media",L21="Menor"),AND(H21="Media",L21="Moderado"),AND(H21="Alta",L21="Leve"),AND(H21="Alta",L21="Menor")),"Moderado",IF(OR(AND(H21="Muy Baja",L21="Mayor"),AND(H21="Baja",L21="Mayor"),AND(H21="Media",L21="Mayor"),AND(H21="Alta",L21="Moderado"),AND(H21="Alta",L21="Mayor"),AND(H21="Muy Alta",L21="Leve"),AND(H21="Muy Alta",L21="Menor"),AND(H21="Muy Alta",L21="Moderado"),AND(H21="Muy Alta",L21="Mayor")),"Alto",IF(OR(AND(H21="Muy Baja",L21="Catastrófico"),AND(H21="Baja",L21="Catastrófico"),AND(H21="Media",L21="Catastrófico"),AND(H21="Alta",L21="Catastrófico"),AND(H21="Muy Alta",L21="Catastrófico")),"Extremo",""))))</f>
        <v/>
      </c>
      <c r="O21" s="122">
        <v>1</v>
      </c>
      <c r="P21" s="123"/>
      <c r="Q21" s="124"/>
      <c r="R21" s="125"/>
      <c r="S21" s="125"/>
      <c r="T21" s="126"/>
      <c r="U21" s="125"/>
      <c r="V21" s="125"/>
      <c r="W21" s="125"/>
      <c r="X21" s="127"/>
      <c r="Y21" s="128"/>
      <c r="Z21" s="126"/>
      <c r="AA21" s="128"/>
      <c r="AB21" s="126"/>
      <c r="AC21" s="129"/>
      <c r="AD21" s="125"/>
      <c r="AE21" s="123"/>
      <c r="AF21" s="131"/>
      <c r="AG21" s="136"/>
      <c r="AH21" s="132"/>
      <c r="AI21" s="130"/>
      <c r="AJ21" s="131"/>
      <c r="AK21" s="114"/>
      <c r="AL21" s="114"/>
      <c r="AM21" s="114"/>
      <c r="AN21" s="114"/>
      <c r="AO21" s="114"/>
      <c r="AP21" s="114"/>
      <c r="AQ21" s="114"/>
      <c r="AR21" s="114"/>
      <c r="AS21" s="114"/>
      <c r="AT21" s="114"/>
      <c r="AU21" s="114"/>
      <c r="AV21" s="114"/>
      <c r="AW21" s="114"/>
      <c r="AX21" s="114"/>
      <c r="AY21" s="114"/>
      <c r="AZ21" s="114"/>
      <c r="BA21" s="114"/>
      <c r="BB21" s="114"/>
      <c r="BC21" s="114"/>
      <c r="BD21" s="114"/>
      <c r="BE21" s="114"/>
      <c r="BF21" s="114"/>
      <c r="BG21" s="114"/>
      <c r="BH21" s="114"/>
      <c r="BI21" s="114"/>
      <c r="BJ21" s="114"/>
      <c r="BK21" s="114"/>
      <c r="BL21" s="114"/>
      <c r="BM21" s="114"/>
      <c r="BN21" s="114"/>
      <c r="BO21" s="114"/>
      <c r="BP21" s="114"/>
    </row>
    <row r="22" spans="1:68" x14ac:dyDescent="0.2">
      <c r="A22" s="184"/>
      <c r="B22" s="188"/>
      <c r="C22" s="188"/>
      <c r="D22" s="188"/>
      <c r="E22" s="189"/>
      <c r="F22" s="188"/>
      <c r="G22" s="190"/>
      <c r="H22" s="191"/>
      <c r="I22" s="186"/>
      <c r="J22" s="192"/>
      <c r="K22" s="186">
        <f t="shared" ca="1" si="0"/>
        <v>0</v>
      </c>
      <c r="L22" s="191"/>
      <c r="M22" s="186"/>
      <c r="N22" s="187"/>
      <c r="O22" s="122">
        <v>2</v>
      </c>
      <c r="P22" s="123"/>
      <c r="Q22" s="124"/>
      <c r="R22" s="125"/>
      <c r="S22" s="125"/>
      <c r="T22" s="126"/>
      <c r="U22" s="125"/>
      <c r="V22" s="125"/>
      <c r="W22" s="125"/>
      <c r="X22" s="127"/>
      <c r="Y22" s="128"/>
      <c r="Z22" s="126"/>
      <c r="AA22" s="128"/>
      <c r="AB22" s="126"/>
      <c r="AC22" s="129"/>
      <c r="AD22" s="125"/>
      <c r="AE22" s="123"/>
      <c r="AF22" s="131"/>
      <c r="AG22" s="136"/>
      <c r="AH22" s="132"/>
      <c r="AI22" s="130"/>
      <c r="AJ22" s="131"/>
      <c r="AK22" s="114"/>
      <c r="AL22" s="114"/>
      <c r="AM22" s="114"/>
      <c r="AN22" s="114"/>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row>
    <row r="23" spans="1:68" x14ac:dyDescent="0.2">
      <c r="A23" s="184"/>
      <c r="B23" s="188"/>
      <c r="C23" s="188"/>
      <c r="D23" s="188"/>
      <c r="E23" s="189"/>
      <c r="F23" s="188"/>
      <c r="G23" s="190"/>
      <c r="H23" s="191"/>
      <c r="I23" s="186"/>
      <c r="J23" s="192"/>
      <c r="K23" s="186">
        <f t="shared" ca="1" si="0"/>
        <v>0</v>
      </c>
      <c r="L23" s="191"/>
      <c r="M23" s="186"/>
      <c r="N23" s="187"/>
      <c r="O23" s="122">
        <v>3</v>
      </c>
      <c r="P23" s="134"/>
      <c r="Q23" s="124"/>
      <c r="R23" s="125"/>
      <c r="S23" s="125"/>
      <c r="T23" s="126"/>
      <c r="U23" s="125"/>
      <c r="V23" s="125"/>
      <c r="W23" s="125"/>
      <c r="X23" s="127"/>
      <c r="Y23" s="128"/>
      <c r="Z23" s="126"/>
      <c r="AA23" s="128"/>
      <c r="AB23" s="126"/>
      <c r="AC23" s="129"/>
      <c r="AD23" s="125"/>
      <c r="AE23" s="130"/>
      <c r="AF23" s="131"/>
      <c r="AG23" s="132"/>
      <c r="AH23" s="132"/>
      <c r="AI23" s="130"/>
      <c r="AJ23" s="131"/>
      <c r="AK23" s="114"/>
      <c r="AL23" s="114"/>
      <c r="AM23" s="114"/>
      <c r="AN23" s="114"/>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row>
    <row r="24" spans="1:68" x14ac:dyDescent="0.2">
      <c r="A24" s="184"/>
      <c r="B24" s="188"/>
      <c r="C24" s="188"/>
      <c r="D24" s="188"/>
      <c r="E24" s="189"/>
      <c r="F24" s="188"/>
      <c r="G24" s="190"/>
      <c r="H24" s="191"/>
      <c r="I24" s="186"/>
      <c r="J24" s="192"/>
      <c r="K24" s="186">
        <f t="shared" ca="1" si="0"/>
        <v>0</v>
      </c>
      <c r="L24" s="191"/>
      <c r="M24" s="186"/>
      <c r="N24" s="187"/>
      <c r="O24" s="122">
        <v>4</v>
      </c>
      <c r="P24" s="123"/>
      <c r="Q24" s="124"/>
      <c r="R24" s="125"/>
      <c r="S24" s="125"/>
      <c r="T24" s="126"/>
      <c r="U24" s="125"/>
      <c r="V24" s="125"/>
      <c r="W24" s="125"/>
      <c r="X24" s="127"/>
      <c r="Y24" s="128"/>
      <c r="Z24" s="126"/>
      <c r="AA24" s="128"/>
      <c r="AB24" s="126"/>
      <c r="AC24" s="129"/>
      <c r="AD24" s="125"/>
      <c r="AE24" s="130"/>
      <c r="AF24" s="131"/>
      <c r="AG24" s="132"/>
      <c r="AH24" s="132"/>
      <c r="AI24" s="130"/>
      <c r="AJ24" s="131"/>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row>
    <row r="25" spans="1:68" x14ac:dyDescent="0.2">
      <c r="A25" s="184"/>
      <c r="B25" s="188"/>
      <c r="C25" s="188"/>
      <c r="D25" s="188"/>
      <c r="E25" s="189"/>
      <c r="F25" s="188"/>
      <c r="G25" s="190"/>
      <c r="H25" s="191"/>
      <c r="I25" s="186"/>
      <c r="J25" s="192"/>
      <c r="K25" s="186">
        <f t="shared" ca="1" si="0"/>
        <v>0</v>
      </c>
      <c r="L25" s="191"/>
      <c r="M25" s="186"/>
      <c r="N25" s="187"/>
      <c r="O25" s="122">
        <v>5</v>
      </c>
      <c r="P25" s="123"/>
      <c r="Q25" s="124" t="str">
        <f t="shared" ref="Q25:Q26" si="1">IF(OR(R25="Preventivo",R25="Detectivo"),"Probabilidad",IF(R25="Correctivo","Impacto",""))</f>
        <v/>
      </c>
      <c r="R25" s="125"/>
      <c r="S25" s="125"/>
      <c r="T25" s="126" t="str">
        <f t="shared" ref="T25:T26" si="2">IF(AND(R25="Preventivo",S25="Automático"),"50%",IF(AND(R25="Preventivo",S25="Manual"),"40%",IF(AND(R25="Detectivo",S25="Automático"),"40%",IF(AND(R25="Detectivo",S25="Manual"),"30%",IF(AND(R25="Correctivo",S25="Automático"),"35%",IF(AND(R25="Correctivo",S25="Manual"),"25%",""))))))</f>
        <v/>
      </c>
      <c r="U25" s="125"/>
      <c r="V25" s="125"/>
      <c r="W25" s="125"/>
      <c r="X25" s="127" t="str">
        <f t="shared" ref="X25:X26" si="3">IFERROR(IF(AND(Q24="Probabilidad",Q25="Probabilidad"),(Z24-(+Z24*T25)),IF(AND(Q24="Impacto",Q25="Probabilidad"),(Z23-(+Z23*T25)),IF(Q25="Impacto",Z24,""))),"")</f>
        <v/>
      </c>
      <c r="Y25" s="128" t="str">
        <f t="shared" ref="Y25:Y56" si="4">IFERROR(IF(X25="","",IF(X25&lt;=0.2,"Muy Baja",IF(X25&lt;=0.4,"Baja",IF(X25&lt;=0.6,"Media",IF(X25&lt;=0.8,"Alta","Muy Alta"))))),"")</f>
        <v/>
      </c>
      <c r="Z25" s="126" t="str">
        <f t="shared" ref="Z25:Z26" si="5">+X25</f>
        <v/>
      </c>
      <c r="AA25" s="128" t="str">
        <f t="shared" ref="AA25:AA56" si="6">IFERROR(IF(AB25="","",IF(AB25&lt;=0.2,"Leve",IF(AB25&lt;=0.4,"Menor",IF(AB25&lt;=0.6,"Moderado",IF(AB25&lt;=0.8,"Mayor","Catastrófico"))))),"")</f>
        <v/>
      </c>
      <c r="AB25" s="126" t="str">
        <f t="shared" ref="AB25:AB26" si="7">IFERROR(IF(AND(Q24="Impacto",Q25="Impacto"),(AB24-(+AB24*T25)),IF(AND(Q24="Probabilidad",Q25="Impacto"),(AB23-(+AB23*T25)),IF(Q25="Probabilidad",AB24,""))),"")</f>
        <v/>
      </c>
      <c r="AC25" s="129" t="str">
        <f t="shared" ref="AC25:AC26" si="8">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25"/>
      <c r="AE25" s="130"/>
      <c r="AF25" s="131"/>
      <c r="AG25" s="132"/>
      <c r="AH25" s="132"/>
      <c r="AI25" s="130"/>
      <c r="AJ25" s="131"/>
      <c r="AK25" s="114"/>
      <c r="AL25" s="114"/>
      <c r="AM25" s="114"/>
      <c r="AN25" s="114"/>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row>
    <row r="26" spans="1:68" x14ac:dyDescent="0.2">
      <c r="A26" s="184"/>
      <c r="B26" s="188"/>
      <c r="C26" s="188"/>
      <c r="D26" s="188"/>
      <c r="E26" s="189"/>
      <c r="F26" s="188"/>
      <c r="G26" s="190"/>
      <c r="H26" s="191"/>
      <c r="I26" s="186"/>
      <c r="J26" s="192"/>
      <c r="K26" s="186">
        <f t="shared" ca="1" si="0"/>
        <v>0</v>
      </c>
      <c r="L26" s="191"/>
      <c r="M26" s="186"/>
      <c r="N26" s="187"/>
      <c r="O26" s="122">
        <v>6</v>
      </c>
      <c r="P26" s="123"/>
      <c r="Q26" s="124" t="str">
        <f t="shared" si="1"/>
        <v/>
      </c>
      <c r="R26" s="125"/>
      <c r="S26" s="125"/>
      <c r="T26" s="126" t="str">
        <f t="shared" si="2"/>
        <v/>
      </c>
      <c r="U26" s="125"/>
      <c r="V26" s="125"/>
      <c r="W26" s="125"/>
      <c r="X26" s="127" t="str">
        <f t="shared" si="3"/>
        <v/>
      </c>
      <c r="Y26" s="128" t="str">
        <f t="shared" si="4"/>
        <v/>
      </c>
      <c r="Z26" s="126" t="str">
        <f t="shared" si="5"/>
        <v/>
      </c>
      <c r="AA26" s="128" t="str">
        <f t="shared" si="6"/>
        <v/>
      </c>
      <c r="AB26" s="126" t="str">
        <f t="shared" si="7"/>
        <v/>
      </c>
      <c r="AC26" s="129" t="str">
        <f t="shared" si="8"/>
        <v/>
      </c>
      <c r="AD26" s="125"/>
      <c r="AE26" s="130"/>
      <c r="AF26" s="131"/>
      <c r="AG26" s="132"/>
      <c r="AH26" s="132"/>
      <c r="AI26" s="130"/>
      <c r="AJ26" s="131"/>
      <c r="AK26" s="114"/>
      <c r="AL26" s="114"/>
      <c r="AM26" s="114"/>
      <c r="AN26" s="114"/>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row>
    <row r="27" spans="1:68" x14ac:dyDescent="0.2">
      <c r="A27" s="184">
        <v>4</v>
      </c>
      <c r="B27" s="188"/>
      <c r="C27" s="188"/>
      <c r="D27" s="188"/>
      <c r="E27" s="189"/>
      <c r="F27" s="188"/>
      <c r="G27" s="190"/>
      <c r="H27" s="191" t="str">
        <f>IF(G27&lt;=0,"",IF(G27&lt;=2,"Muy Baja",IF(G27&lt;=24,"Baja",IF(G27&lt;=500,"Media",IF(G27&lt;=5000,"Alta","Muy Alta")))))</f>
        <v/>
      </c>
      <c r="I27" s="186" t="str">
        <f>IF(H27="","",IF(H27="Muy Baja",0.2,IF(H27="Baja",0.4,IF(H27="Media",0.6,IF(H27="Alta",0.8,IF(H27="Muy Alta",1,))))))</f>
        <v/>
      </c>
      <c r="J27" s="192"/>
      <c r="K27" s="186">
        <f ca="1">IF(NOT(ISERROR(MATCH(J27,'Tabla Impacto'!$B$221:$B$223,0))),'Tabla Impacto'!$F$223&amp;"Por favor no seleccionar los criterios de impacto(Afectación Económica o presupuestal y Pérdida Reputacional)",J27)</f>
        <v>0</v>
      </c>
      <c r="L27" s="191" t="str">
        <f ca="1">IF(OR(K27='Tabla Impacto'!$C$11,K27='Tabla Impacto'!$D$11),"Leve",IF(OR(K27='Tabla Impacto'!$C$12,K27='Tabla Impacto'!$D$12),"Menor",IF(OR(K27='Tabla Impacto'!$C$13,K27='Tabla Impacto'!$D$13),"Moderado",IF(OR(K27='Tabla Impacto'!$C$14,K27='Tabla Impacto'!$D$14),"Mayor",IF(OR(K27='Tabla Impacto'!$C$15,K27='Tabla Impacto'!$D$15),"Catastrófico","")))))</f>
        <v/>
      </c>
      <c r="M27" s="186" t="str">
        <f ca="1">IF(L27="","",IF(L27="Leve",0.2,IF(L27="Menor",0.4,IF(L27="Moderado",0.6,IF(L27="Mayor",0.8,IF(L27="Catastrófico",1,))))))</f>
        <v/>
      </c>
      <c r="N27" s="187" t="str">
        <f ca="1">IF(OR(AND(H27="Muy Baja",L27="Leve"),AND(H27="Muy Baja",L27="Menor"),AND(H27="Baja",L27="Leve")),"Bajo",IF(OR(AND(H27="Muy baja",L27="Moderado"),AND(H27="Baja",L27="Menor"),AND(H27="Baja",L27="Moderado"),AND(H27="Media",L27="Leve"),AND(H27="Media",L27="Menor"),AND(H27="Media",L27="Moderado"),AND(H27="Alta",L27="Leve"),AND(H27="Alta",L27="Menor")),"Moderado",IF(OR(AND(H27="Muy Baja",L27="Mayor"),AND(H27="Baja",L27="Mayor"),AND(H27="Media",L27="Mayor"),AND(H27="Alta",L27="Moderado"),AND(H27="Alta",L27="Mayor"),AND(H27="Muy Alta",L27="Leve"),AND(H27="Muy Alta",L27="Menor"),AND(H27="Muy Alta",L27="Moderado"),AND(H27="Muy Alta",L27="Mayor")),"Alto",IF(OR(AND(H27="Muy Baja",L27="Catastrófico"),AND(H27="Baja",L27="Catastrófico"),AND(H27="Media",L27="Catastrófico"),AND(H27="Alta",L27="Catastrófico"),AND(H27="Muy Alta",L27="Catastrófico")),"Extremo",""))))</f>
        <v/>
      </c>
      <c r="O27" s="122">
        <v>1</v>
      </c>
      <c r="P27" s="123"/>
      <c r="Q27" s="124" t="str">
        <f>IF(OR(R27="Preventivo",R27="Detectivo"),"Probabilidad",IF(R27="Correctivo","Impacto",""))</f>
        <v/>
      </c>
      <c r="R27" s="125"/>
      <c r="S27" s="125"/>
      <c r="T27" s="126" t="str">
        <f>IF(AND(R27="Preventivo",S27="Automático"),"50%",IF(AND(R27="Preventivo",S27="Manual"),"40%",IF(AND(R27="Detectivo",S27="Automático"),"40%",IF(AND(R27="Detectivo",S27="Manual"),"30%",IF(AND(R27="Correctivo",S27="Automático"),"35%",IF(AND(R27="Correctivo",S27="Manual"),"25%",""))))))</f>
        <v/>
      </c>
      <c r="U27" s="125"/>
      <c r="V27" s="125"/>
      <c r="W27" s="125"/>
      <c r="X27" s="127"/>
      <c r="Y27" s="128" t="str">
        <f>IFERROR(IF(X27="","",IF(X27&lt;=0.2,"Muy Baja",IF(X27&lt;=0.4,"Baja",IF(X27&lt;=0.6,"Media",IF(X27&lt;=0.8,"Alta","Muy Alta"))))),"")</f>
        <v/>
      </c>
      <c r="Z27" s="126"/>
      <c r="AA27" s="128" t="str">
        <f>IFERROR(IF(AB27="","",IF(AB27&lt;=0.2,"Leve",IF(AB27&lt;=0.4,"Menor",IF(AB27&lt;=0.6,"Moderado",IF(AB27&lt;=0.8,"Mayor","Catastrófico"))))),"")</f>
        <v/>
      </c>
      <c r="AB27" s="126" t="str">
        <f>IFERROR(IF(Q27="Impacto",(M27-(+M27*T27)),IF(Q27="Probabilidad",M27,"")),"")</f>
        <v/>
      </c>
      <c r="AC27" s="129" t="str">
        <f>IFERROR(IF(OR(AND(Y27="Muy Baja",AA27="Leve"),AND(Y27="Muy Baja",AA27="Menor"),AND(Y27="Baja",AA27="Leve")),"Bajo",IF(OR(AND(Y27="Muy baja",AA27="Moderado"),AND(Y27="Baja",AA27="Menor"),AND(Y27="Baja",AA27="Moderado"),AND(Y27="Media",AA27="Leve"),AND(Y27="Media",AA27="Menor"),AND(Y27="Media",AA27="Moderado"),AND(Y27="Alta",AA27="Leve"),AND(Y27="Alta",AA27="Menor")),"Moderado",IF(OR(AND(Y27="Muy Baja",AA27="Mayor"),AND(Y27="Baja",AA27="Mayor"),AND(Y27="Media",AA27="Mayor"),AND(Y27="Alta",AA27="Moderado"),AND(Y27="Alta",AA27="Mayor"),AND(Y27="Muy Alta",AA27="Leve"),AND(Y27="Muy Alta",AA27="Menor"),AND(Y27="Muy Alta",AA27="Moderado"),AND(Y27="Muy Alta",AA27="Mayor")),"Alto",IF(OR(AND(Y27="Muy Baja",AA27="Catastrófico"),AND(Y27="Baja",AA27="Catastrófico"),AND(Y27="Media",AA27="Catastrófico"),AND(Y27="Alta",AA27="Catastrófico"),AND(Y27="Muy Alta",AA27="Catastrófico")),"Extremo","")))),"")</f>
        <v/>
      </c>
      <c r="AD27" s="125"/>
      <c r="AE27" s="123"/>
      <c r="AF27" s="130"/>
      <c r="AG27" s="136"/>
      <c r="AH27" s="132"/>
      <c r="AI27" s="130"/>
      <c r="AJ27" s="133"/>
      <c r="AK27" s="114"/>
      <c r="AL27" s="114"/>
      <c r="AM27" s="114"/>
      <c r="AN27" s="114"/>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row>
    <row r="28" spans="1:68" x14ac:dyDescent="0.2">
      <c r="A28" s="184"/>
      <c r="B28" s="188"/>
      <c r="C28" s="188"/>
      <c r="D28" s="188"/>
      <c r="E28" s="189"/>
      <c r="F28" s="188"/>
      <c r="G28" s="190"/>
      <c r="H28" s="191"/>
      <c r="I28" s="186"/>
      <c r="J28" s="192"/>
      <c r="K28" s="186">
        <f t="shared" ref="K28:K32" ca="1" si="9">IF(NOT(ISERROR(MATCH(J28,_xlfn.ANCHORARRAY(E39),0))),I41&amp;"Por favor no seleccionar los criterios de impacto",J28)</f>
        <v>0</v>
      </c>
      <c r="L28" s="191"/>
      <c r="M28" s="186"/>
      <c r="N28" s="187"/>
      <c r="O28" s="122">
        <v>2</v>
      </c>
      <c r="P28" s="123"/>
      <c r="Q28" s="124" t="str">
        <f>IF(OR(R28="Preventivo",R28="Detectivo"),"Probabilidad",IF(R28="Correctivo","Impacto",""))</f>
        <v/>
      </c>
      <c r="R28" s="125"/>
      <c r="S28" s="125"/>
      <c r="T28" s="126" t="str">
        <f t="shared" ref="T28:T32" si="10">IF(AND(R28="Preventivo",S28="Automático"),"50%",IF(AND(R28="Preventivo",S28="Manual"),"40%",IF(AND(R28="Detectivo",S28="Automático"),"40%",IF(AND(R28="Detectivo",S28="Manual"),"30%",IF(AND(R28="Correctivo",S28="Automático"),"35%",IF(AND(R28="Correctivo",S28="Manual"),"25%",""))))))</f>
        <v/>
      </c>
      <c r="U28" s="125"/>
      <c r="V28" s="125"/>
      <c r="W28" s="125"/>
      <c r="X28" s="127"/>
      <c r="Y28" s="128" t="str">
        <f t="shared" si="4"/>
        <v/>
      </c>
      <c r="Z28" s="126"/>
      <c r="AA28" s="128" t="str">
        <f t="shared" si="6"/>
        <v/>
      </c>
      <c r="AB28" s="126" t="str">
        <f>IFERROR(IF(AND(Q27="Impacto",Q28="Impacto"),(AB21-(+AB21*T28)),IF(Q28="Impacto",($M$27-(+$M$27*T28)),IF(Q28="Probabilidad",AB27,""))),"")</f>
        <v/>
      </c>
      <c r="AC28" s="129" t="str">
        <f t="shared" ref="AC28:AC29" si="11">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25"/>
      <c r="AE28" s="123"/>
      <c r="AF28" s="130"/>
      <c r="AG28" s="132"/>
      <c r="AH28" s="132"/>
      <c r="AI28" s="130"/>
      <c r="AJ28" s="133"/>
      <c r="AK28" s="114"/>
      <c r="AL28" s="114"/>
      <c r="AM28" s="114"/>
      <c r="AN28" s="114"/>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row>
    <row r="29" spans="1:68" x14ac:dyDescent="0.2">
      <c r="A29" s="184"/>
      <c r="B29" s="188"/>
      <c r="C29" s="188"/>
      <c r="D29" s="188"/>
      <c r="E29" s="189"/>
      <c r="F29" s="188"/>
      <c r="G29" s="190"/>
      <c r="H29" s="191"/>
      <c r="I29" s="186"/>
      <c r="J29" s="192"/>
      <c r="K29" s="186">
        <f t="shared" ca="1" si="9"/>
        <v>0</v>
      </c>
      <c r="L29" s="191"/>
      <c r="M29" s="186"/>
      <c r="N29" s="187"/>
      <c r="O29" s="122">
        <v>3</v>
      </c>
      <c r="P29" s="134"/>
      <c r="Q29" s="124" t="str">
        <f>IF(OR(R29="Preventivo",R29="Detectivo"),"Probabilidad",IF(R29="Correctivo","Impacto",""))</f>
        <v/>
      </c>
      <c r="R29" s="125"/>
      <c r="S29" s="125"/>
      <c r="T29" s="126" t="str">
        <f t="shared" si="10"/>
        <v/>
      </c>
      <c r="U29" s="125"/>
      <c r="V29" s="125"/>
      <c r="W29" s="125"/>
      <c r="X29" s="127"/>
      <c r="Y29" s="128" t="str">
        <f t="shared" si="4"/>
        <v/>
      </c>
      <c r="Z29" s="126"/>
      <c r="AA29" s="128" t="str">
        <f t="shared" si="6"/>
        <v/>
      </c>
      <c r="AB29" s="126" t="str">
        <f>IFERROR(IF(AND(Q28="Impacto",Q29="Impacto"),(AB28-(+AB28*T29)),IF(AND(Q28="Probabilidad",Q29="Impacto"),(AB27-(+AB27*T29)),IF(Q29="Probabilidad",AB28,""))),"")</f>
        <v/>
      </c>
      <c r="AC29" s="129" t="str">
        <f t="shared" si="11"/>
        <v/>
      </c>
      <c r="AD29" s="125"/>
      <c r="AE29" s="134"/>
      <c r="AF29" s="130"/>
      <c r="AG29" s="132"/>
      <c r="AH29" s="132"/>
      <c r="AI29" s="130"/>
      <c r="AJ29" s="133"/>
      <c r="AK29" s="114"/>
      <c r="AL29" s="114"/>
      <c r="AM29" s="114"/>
      <c r="AN29" s="114"/>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row>
    <row r="30" spans="1:68" x14ac:dyDescent="0.2">
      <c r="A30" s="184"/>
      <c r="B30" s="188"/>
      <c r="C30" s="188"/>
      <c r="D30" s="188"/>
      <c r="E30" s="189"/>
      <c r="F30" s="188"/>
      <c r="G30" s="190"/>
      <c r="H30" s="191"/>
      <c r="I30" s="186"/>
      <c r="J30" s="192"/>
      <c r="K30" s="186">
        <f t="shared" ca="1" si="9"/>
        <v>0</v>
      </c>
      <c r="L30" s="191"/>
      <c r="M30" s="186"/>
      <c r="N30" s="187"/>
      <c r="O30" s="122">
        <v>4</v>
      </c>
      <c r="P30" s="123"/>
      <c r="Q30" s="124" t="str">
        <f t="shared" ref="Q30:Q32" si="12">IF(OR(R30="Preventivo",R30="Detectivo"),"Probabilidad",IF(R30="Correctivo","Impacto",""))</f>
        <v/>
      </c>
      <c r="R30" s="125"/>
      <c r="S30" s="125"/>
      <c r="T30" s="126" t="str">
        <f t="shared" si="10"/>
        <v/>
      </c>
      <c r="U30" s="125"/>
      <c r="V30" s="125"/>
      <c r="W30" s="125"/>
      <c r="X30" s="127"/>
      <c r="Y30" s="128" t="str">
        <f t="shared" si="4"/>
        <v/>
      </c>
      <c r="Z30" s="126"/>
      <c r="AA30" s="128" t="str">
        <f t="shared" si="6"/>
        <v/>
      </c>
      <c r="AB30" s="126" t="str">
        <f t="shared" ref="AB30:AB32" si="13">IFERROR(IF(AND(Q29="Impacto",Q30="Impacto"),(AB29-(+AB29*T30)),IF(AND(Q29="Probabilidad",Q30="Impacto"),(AB28-(+AB28*T30)),IF(Q30="Probabilidad",AB29,""))),"")</f>
        <v/>
      </c>
      <c r="AC30" s="129" t="str">
        <f>IFERROR(IF(OR(AND(Y30="Muy Baja",AA30="Leve"),AND(Y30="Muy Baja",AA30="Menor"),AND(Y30="Baja",AA30="Leve")),"Bajo",IF(OR(AND(Y30="Muy baja",AA30="Moderado"),AND(Y30="Baja",AA30="Menor"),AND(Y30="Baja",AA30="Moderado"),AND(Y30="Media",AA30="Leve"),AND(Y30="Media",AA30="Menor"),AND(Y30="Media",AA30="Moderado"),AND(Y30="Alta",AA30="Leve"),AND(Y30="Alta",AA30="Menor")),"Moderado",IF(OR(AND(Y30="Muy Baja",AA30="Mayor"),AND(Y30="Baja",AA30="Mayor"),AND(Y30="Media",AA30="Mayor"),AND(Y30="Alta",AA30="Moderado"),AND(Y30="Alta",AA30="Mayor"),AND(Y30="Muy Alta",AA30="Leve"),AND(Y30="Muy Alta",AA30="Menor"),AND(Y30="Muy Alta",AA30="Moderado"),AND(Y30="Muy Alta",AA30="Mayor")),"Alto",IF(OR(AND(Y30="Muy Baja",AA30="Catastrófico"),AND(Y30="Baja",AA30="Catastrófico"),AND(Y30="Media",AA30="Catastrófico"),AND(Y30="Alta",AA30="Catastrófico"),AND(Y30="Muy Alta",AA30="Catastrófico")),"Extremo","")))),"")</f>
        <v/>
      </c>
      <c r="AD30" s="125"/>
      <c r="AE30" s="123"/>
      <c r="AF30" s="130"/>
      <c r="AG30" s="132"/>
      <c r="AH30" s="132"/>
      <c r="AI30" s="130"/>
      <c r="AJ30" s="133"/>
      <c r="AK30" s="114"/>
      <c r="AL30" s="114"/>
      <c r="AM30" s="114"/>
      <c r="AN30" s="11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row>
    <row r="31" spans="1:68" x14ac:dyDescent="0.2">
      <c r="A31" s="184"/>
      <c r="B31" s="188"/>
      <c r="C31" s="188"/>
      <c r="D31" s="188"/>
      <c r="E31" s="189"/>
      <c r="F31" s="188"/>
      <c r="G31" s="190"/>
      <c r="H31" s="191"/>
      <c r="I31" s="186"/>
      <c r="J31" s="192"/>
      <c r="K31" s="186">
        <f t="shared" ca="1" si="9"/>
        <v>0</v>
      </c>
      <c r="L31" s="191"/>
      <c r="M31" s="186"/>
      <c r="N31" s="187"/>
      <c r="O31" s="122">
        <v>5</v>
      </c>
      <c r="P31" s="123"/>
      <c r="Q31" s="124" t="str">
        <f t="shared" si="12"/>
        <v/>
      </c>
      <c r="R31" s="125"/>
      <c r="S31" s="125"/>
      <c r="T31" s="126" t="str">
        <f t="shared" si="10"/>
        <v/>
      </c>
      <c r="U31" s="125"/>
      <c r="V31" s="125"/>
      <c r="W31" s="125"/>
      <c r="X31" s="127"/>
      <c r="Y31" s="128" t="str">
        <f t="shared" si="4"/>
        <v/>
      </c>
      <c r="Z31" s="126"/>
      <c r="AA31" s="128" t="str">
        <f t="shared" si="6"/>
        <v/>
      </c>
      <c r="AB31" s="126" t="str">
        <f t="shared" si="13"/>
        <v/>
      </c>
      <c r="AC31" s="129" t="str">
        <f t="shared" ref="AC31" si="14">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25"/>
      <c r="AE31" s="123"/>
      <c r="AF31" s="130"/>
      <c r="AG31" s="132"/>
      <c r="AH31" s="132"/>
      <c r="AI31" s="130"/>
      <c r="AJ31" s="133"/>
      <c r="AK31" s="114"/>
      <c r="AL31" s="114"/>
      <c r="AM31" s="114"/>
      <c r="AN31" s="114"/>
      <c r="AO31" s="114"/>
      <c r="AP31" s="114"/>
      <c r="AQ31" s="114"/>
      <c r="AR31" s="114"/>
      <c r="AS31" s="114"/>
      <c r="AT31" s="114"/>
      <c r="AU31" s="114"/>
      <c r="AV31" s="114"/>
      <c r="AW31" s="114"/>
      <c r="AX31" s="114"/>
      <c r="AY31" s="114"/>
      <c r="AZ31" s="114"/>
      <c r="BA31" s="114"/>
      <c r="BB31" s="114"/>
      <c r="BC31" s="114"/>
      <c r="BD31" s="114"/>
      <c r="BE31" s="114"/>
      <c r="BF31" s="114"/>
      <c r="BG31" s="114"/>
      <c r="BH31" s="114"/>
      <c r="BI31" s="114"/>
      <c r="BJ31" s="114"/>
      <c r="BK31" s="114"/>
      <c r="BL31" s="114"/>
      <c r="BM31" s="114"/>
      <c r="BN31" s="114"/>
      <c r="BO31" s="114"/>
      <c r="BP31" s="114"/>
    </row>
    <row r="32" spans="1:68" x14ac:dyDescent="0.2">
      <c r="A32" s="184"/>
      <c r="B32" s="188"/>
      <c r="C32" s="188"/>
      <c r="D32" s="188"/>
      <c r="E32" s="189"/>
      <c r="F32" s="188"/>
      <c r="G32" s="190"/>
      <c r="H32" s="191"/>
      <c r="I32" s="186"/>
      <c r="J32" s="192"/>
      <c r="K32" s="186">
        <f t="shared" ca="1" si="9"/>
        <v>0</v>
      </c>
      <c r="L32" s="191"/>
      <c r="M32" s="186"/>
      <c r="N32" s="187"/>
      <c r="O32" s="122">
        <v>6</v>
      </c>
      <c r="P32" s="123"/>
      <c r="Q32" s="124" t="str">
        <f t="shared" si="12"/>
        <v/>
      </c>
      <c r="R32" s="125"/>
      <c r="S32" s="125"/>
      <c r="T32" s="126" t="str">
        <f t="shared" si="10"/>
        <v/>
      </c>
      <c r="U32" s="125"/>
      <c r="V32" s="125"/>
      <c r="W32" s="125"/>
      <c r="X32" s="127"/>
      <c r="Y32" s="128" t="str">
        <f t="shared" si="4"/>
        <v/>
      </c>
      <c r="Z32" s="126"/>
      <c r="AA32" s="128" t="str">
        <f>IFERROR(IF(AB32="","",IF(AB32&lt;=0.2,"Leve",IF(AB32&lt;=0.4,"Menor",IF(AB32&lt;=0.6,"Moderado",IF(AB32&lt;=0.8,"Mayor","Catastrófico"))))),"")</f>
        <v/>
      </c>
      <c r="AB32" s="126" t="str">
        <f t="shared" si="13"/>
        <v/>
      </c>
      <c r="AC32" s="129" t="str">
        <f>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25"/>
      <c r="AE32" s="130"/>
      <c r="AF32" s="131"/>
      <c r="AG32" s="132"/>
      <c r="AH32" s="132"/>
      <c r="AI32" s="130"/>
      <c r="AJ32" s="131"/>
      <c r="AK32" s="114"/>
      <c r="AL32" s="114"/>
      <c r="AM32" s="114"/>
      <c r="AN32" s="114"/>
      <c r="AO32" s="114"/>
      <c r="AP32" s="114"/>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row>
    <row r="33" spans="1:68" x14ac:dyDescent="0.2">
      <c r="A33" s="184">
        <v>5</v>
      </c>
      <c r="B33" s="188"/>
      <c r="C33" s="188"/>
      <c r="D33" s="188"/>
      <c r="E33" s="189"/>
      <c r="F33" s="188"/>
      <c r="G33" s="190"/>
      <c r="H33" s="191" t="str">
        <f>IF(G33&lt;=0,"",IF(G33&lt;=2,"Muy Baja",IF(G33&lt;=24,"Baja",IF(G33&lt;=500,"Media",IF(G33&lt;=5000,"Alta","Muy Alta")))))</f>
        <v/>
      </c>
      <c r="I33" s="186" t="str">
        <f>IF(H33="","",IF(H33="Muy Baja",0.2,IF(H33="Baja",0.4,IF(H33="Media",0.6,IF(H33="Alta",0.8,IF(H33="Muy Alta",1,))))))</f>
        <v/>
      </c>
      <c r="J33" s="192"/>
      <c r="K33" s="186">
        <f ca="1">IF(NOT(ISERROR(MATCH(J33,'Tabla Impacto'!$B$221:$B$223,0))),'Tabla Impacto'!$F$223&amp;"Por favor no seleccionar los criterios de impacto(Afectación Económica o presupuestal y Pérdida Reputacional)",J33)</f>
        <v>0</v>
      </c>
      <c r="L33" s="191" t="str">
        <f ca="1">IF(OR(K33='Tabla Impacto'!$C$11,K33='Tabla Impacto'!$D$11),"Leve",IF(OR(K33='Tabla Impacto'!$C$12,K33='Tabla Impacto'!$D$12),"Menor",IF(OR(K33='Tabla Impacto'!$C$13,K33='Tabla Impacto'!$D$13),"Moderado",IF(OR(K33='Tabla Impacto'!$C$14,K33='Tabla Impacto'!$D$14),"Mayor",IF(OR(K33='Tabla Impacto'!$C$15,K33='Tabla Impacto'!$D$15),"Catastrófico","")))))</f>
        <v/>
      </c>
      <c r="M33" s="186" t="str">
        <f ca="1">IF(L33="","",IF(L33="Leve",0.2,IF(L33="Menor",0.4,IF(L33="Moderado",0.6,IF(L33="Mayor",0.8,IF(L33="Catastrófico",1,))))))</f>
        <v/>
      </c>
      <c r="N33" s="187"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
      </c>
      <c r="O33" s="122">
        <v>1</v>
      </c>
      <c r="P33" s="123"/>
      <c r="Q33" s="124" t="str">
        <f>IF(OR(R33="Preventivo",R33="Detectivo"),"Probabilidad",IF(R33="Correctivo","Impacto",""))</f>
        <v/>
      </c>
      <c r="R33" s="125"/>
      <c r="S33" s="125"/>
      <c r="T33" s="126" t="str">
        <f>IF(AND(R33="Preventivo",S33="Automático"),"50%",IF(AND(R33="Preventivo",S33="Manual"),"40%",IF(AND(R33="Detectivo",S33="Automático"),"40%",IF(AND(R33="Detectivo",S33="Manual"),"30%",IF(AND(R33="Correctivo",S33="Automático"),"35%",IF(AND(R33="Correctivo",S33="Manual"),"25%",""))))))</f>
        <v/>
      </c>
      <c r="U33" s="125"/>
      <c r="V33" s="125"/>
      <c r="W33" s="125"/>
      <c r="X33" s="127" t="str">
        <f>IFERROR(IF(Q33="Probabilidad",(I33-(+I33*T33)),IF(Q33="Impacto",I33,"")),"")</f>
        <v/>
      </c>
      <c r="Y33" s="128" t="str">
        <f>IFERROR(IF(X33="","",IF(X33&lt;=0.2,"Muy Baja",IF(X33&lt;=0.4,"Baja",IF(X33&lt;=0.6,"Media",IF(X33&lt;=0.8,"Alta","Muy Alta"))))),"")</f>
        <v/>
      </c>
      <c r="Z33" s="126" t="str">
        <f>+X33</f>
        <v/>
      </c>
      <c r="AA33" s="128" t="str">
        <f>IFERROR(IF(AB33="","",IF(AB33&lt;=0.2,"Leve",IF(AB33&lt;=0.4,"Menor",IF(AB33&lt;=0.6,"Moderado",IF(AB33&lt;=0.8,"Mayor","Catastrófico"))))),"")</f>
        <v/>
      </c>
      <c r="AB33" s="126" t="str">
        <f>IFERROR(IF(Q33="Impacto",(M33-(+M33*T33)),IF(Q33="Probabilidad",M33,"")),"")</f>
        <v/>
      </c>
      <c r="AC33" s="129" t="str">
        <f>IFERROR(IF(OR(AND(Y33="Muy Baja",AA33="Leve"),AND(Y33="Muy Baja",AA33="Menor"),AND(Y33="Baja",AA33="Leve")),"Bajo",IF(OR(AND(Y33="Muy baja",AA33="Moderado"),AND(Y33="Baja",AA33="Menor"),AND(Y33="Baja",AA33="Moderado"),AND(Y33="Media",AA33="Leve"),AND(Y33="Media",AA33="Menor"),AND(Y33="Media",AA33="Moderado"),AND(Y33="Alta",AA33="Leve"),AND(Y33="Alta",AA33="Menor")),"Moderado",IF(OR(AND(Y33="Muy Baja",AA33="Mayor"),AND(Y33="Baja",AA33="Mayor"),AND(Y33="Media",AA33="Mayor"),AND(Y33="Alta",AA33="Moderado"),AND(Y33="Alta",AA33="Mayor"),AND(Y33="Muy Alta",AA33="Leve"),AND(Y33="Muy Alta",AA33="Menor"),AND(Y33="Muy Alta",AA33="Moderado"),AND(Y33="Muy Alta",AA33="Mayor")),"Alto",IF(OR(AND(Y33="Muy Baja",AA33="Catastrófico"),AND(Y33="Baja",AA33="Catastrófico"),AND(Y33="Media",AA33="Catastrófico"),AND(Y33="Alta",AA33="Catastrófico"),AND(Y33="Muy Alta",AA33="Catastrófico")),"Extremo","")))),"")</f>
        <v/>
      </c>
      <c r="AD33" s="125"/>
      <c r="AE33" s="130"/>
      <c r="AF33" s="131"/>
      <c r="AG33" s="132"/>
      <c r="AH33" s="132"/>
      <c r="AI33" s="130"/>
      <c r="AJ33" s="131"/>
      <c r="AK33" s="114"/>
      <c r="AL33" s="114"/>
      <c r="AM33" s="114"/>
      <c r="AN33" s="114"/>
      <c r="AO33" s="114"/>
      <c r="AP33" s="114"/>
      <c r="AQ33" s="114"/>
      <c r="AR33" s="114"/>
      <c r="AS33" s="114"/>
      <c r="AT33" s="114"/>
      <c r="AU33" s="114"/>
      <c r="AV33" s="114"/>
      <c r="AW33" s="114"/>
      <c r="AX33" s="114"/>
      <c r="AY33" s="114"/>
      <c r="AZ33" s="114"/>
      <c r="BA33" s="114"/>
      <c r="BB33" s="114"/>
      <c r="BC33" s="114"/>
      <c r="BD33" s="114"/>
      <c r="BE33" s="114"/>
      <c r="BF33" s="114"/>
      <c r="BG33" s="114"/>
      <c r="BH33" s="114"/>
      <c r="BI33" s="114"/>
      <c r="BJ33" s="114"/>
      <c r="BK33" s="114"/>
      <c r="BL33" s="114"/>
      <c r="BM33" s="114"/>
      <c r="BN33" s="114"/>
      <c r="BO33" s="114"/>
      <c r="BP33" s="114"/>
    </row>
    <row r="34" spans="1:68" x14ac:dyDescent="0.2">
      <c r="A34" s="184"/>
      <c r="B34" s="188"/>
      <c r="C34" s="188"/>
      <c r="D34" s="188"/>
      <c r="E34" s="189"/>
      <c r="F34" s="188"/>
      <c r="G34" s="190"/>
      <c r="H34" s="191"/>
      <c r="I34" s="186"/>
      <c r="J34" s="192"/>
      <c r="K34" s="186">
        <f t="shared" ref="K34:K38" ca="1" si="15">IF(NOT(ISERROR(MATCH(J34,_xlfn.ANCHORARRAY(E45),0))),I47&amp;"Por favor no seleccionar los criterios de impacto",J34)</f>
        <v>0</v>
      </c>
      <c r="L34" s="191"/>
      <c r="M34" s="186"/>
      <c r="N34" s="187"/>
      <c r="O34" s="122">
        <v>2</v>
      </c>
      <c r="P34" s="123"/>
      <c r="Q34" s="124" t="str">
        <f>IF(OR(R34="Preventivo",R34="Detectivo"),"Probabilidad",IF(R34="Correctivo","Impacto",""))</f>
        <v/>
      </c>
      <c r="R34" s="125"/>
      <c r="S34" s="125"/>
      <c r="T34" s="126" t="str">
        <f t="shared" ref="T34:T38" si="16">IF(AND(R34="Preventivo",S34="Automático"),"50%",IF(AND(R34="Preventivo",S34="Manual"),"40%",IF(AND(R34="Detectivo",S34="Automático"),"40%",IF(AND(R34="Detectivo",S34="Manual"),"30%",IF(AND(R34="Correctivo",S34="Automático"),"35%",IF(AND(R34="Correctivo",S34="Manual"),"25%",""))))))</f>
        <v/>
      </c>
      <c r="U34" s="125"/>
      <c r="V34" s="125"/>
      <c r="W34" s="125"/>
      <c r="X34" s="127" t="str">
        <f>IFERROR(IF(AND(Q33="Probabilidad",Q34="Probabilidad"),(Z33-(+Z33*T34)),IF(Q34="Probabilidad",(I33-(+I33*T34)),IF(Q34="Impacto",Z33,""))),"")</f>
        <v/>
      </c>
      <c r="Y34" s="128" t="str">
        <f t="shared" si="4"/>
        <v/>
      </c>
      <c r="Z34" s="126" t="str">
        <f t="shared" ref="Z34:Z38" si="17">+X34</f>
        <v/>
      </c>
      <c r="AA34" s="128" t="str">
        <f t="shared" si="6"/>
        <v/>
      </c>
      <c r="AB34" s="126" t="str">
        <f>IFERROR(IF(AND(Q33="Impacto",Q34="Impacto"),(AB27-(+AB27*T34)),IF(Q34="Impacto",($M$33-(+$M$33*T34)),IF(Q34="Probabilidad",AB27,""))),"")</f>
        <v/>
      </c>
      <c r="AC34" s="129" t="str">
        <f t="shared" ref="AC34:AC35" si="18">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25"/>
      <c r="AE34" s="130"/>
      <c r="AF34" s="131"/>
      <c r="AG34" s="132"/>
      <c r="AH34" s="132"/>
      <c r="AI34" s="130"/>
      <c r="AJ34" s="131"/>
      <c r="AK34" s="114"/>
      <c r="AL34" s="114"/>
      <c r="AM34" s="114"/>
      <c r="AN34" s="114"/>
      <c r="AO34" s="114"/>
      <c r="AP34" s="114"/>
      <c r="AQ34" s="114"/>
      <c r="AR34" s="114"/>
      <c r="AS34" s="114"/>
      <c r="AT34" s="114"/>
      <c r="AU34" s="114"/>
      <c r="AV34" s="114"/>
      <c r="AW34" s="114"/>
      <c r="AX34" s="114"/>
      <c r="AY34" s="114"/>
      <c r="AZ34" s="114"/>
      <c r="BA34" s="114"/>
      <c r="BB34" s="114"/>
      <c r="BC34" s="114"/>
      <c r="BD34" s="114"/>
      <c r="BE34" s="114"/>
      <c r="BF34" s="114"/>
      <c r="BG34" s="114"/>
      <c r="BH34" s="114"/>
      <c r="BI34" s="114"/>
      <c r="BJ34" s="114"/>
      <c r="BK34" s="114"/>
      <c r="BL34" s="114"/>
      <c r="BM34" s="114"/>
      <c r="BN34" s="114"/>
      <c r="BO34" s="114"/>
      <c r="BP34" s="114"/>
    </row>
    <row r="35" spans="1:68" x14ac:dyDescent="0.2">
      <c r="A35" s="184"/>
      <c r="B35" s="188"/>
      <c r="C35" s="188"/>
      <c r="D35" s="188"/>
      <c r="E35" s="189"/>
      <c r="F35" s="188"/>
      <c r="G35" s="190"/>
      <c r="H35" s="191"/>
      <c r="I35" s="186"/>
      <c r="J35" s="192"/>
      <c r="K35" s="186">
        <f t="shared" ca="1" si="15"/>
        <v>0</v>
      </c>
      <c r="L35" s="191"/>
      <c r="M35" s="186"/>
      <c r="N35" s="187"/>
      <c r="O35" s="122">
        <v>3</v>
      </c>
      <c r="P35" s="134"/>
      <c r="Q35" s="124" t="str">
        <f>IF(OR(R35="Preventivo",R35="Detectivo"),"Probabilidad",IF(R35="Correctivo","Impacto",""))</f>
        <v/>
      </c>
      <c r="R35" s="125"/>
      <c r="S35" s="125"/>
      <c r="T35" s="126" t="str">
        <f t="shared" si="16"/>
        <v/>
      </c>
      <c r="U35" s="125"/>
      <c r="V35" s="125"/>
      <c r="W35" s="125"/>
      <c r="X35" s="127" t="str">
        <f>IFERROR(IF(AND(Q34="Probabilidad",Q35="Probabilidad"),(Z34-(+Z34*T35)),IF(AND(Q34="Impacto",Q35="Probabilidad"),(Z33-(+Z33*T35)),IF(Q35="Impacto",Z34,""))),"")</f>
        <v/>
      </c>
      <c r="Y35" s="128" t="str">
        <f t="shared" si="4"/>
        <v/>
      </c>
      <c r="Z35" s="126" t="str">
        <f t="shared" si="17"/>
        <v/>
      </c>
      <c r="AA35" s="128" t="str">
        <f t="shared" si="6"/>
        <v/>
      </c>
      <c r="AB35" s="126" t="str">
        <f>IFERROR(IF(AND(Q34="Impacto",Q35="Impacto"),(AB34-(+AB34*T35)),IF(AND(Q34="Probabilidad",Q35="Impacto"),(AB33-(+AB33*T35)),IF(Q35="Probabilidad",AB34,""))),"")</f>
        <v/>
      </c>
      <c r="AC35" s="129" t="str">
        <f t="shared" si="18"/>
        <v/>
      </c>
      <c r="AD35" s="125"/>
      <c r="AE35" s="130"/>
      <c r="AF35" s="131"/>
      <c r="AG35" s="132"/>
      <c r="AH35" s="132"/>
      <c r="AI35" s="130"/>
      <c r="AJ35" s="131"/>
      <c r="AK35" s="114"/>
      <c r="AL35" s="114"/>
      <c r="AM35" s="114"/>
      <c r="AN35" s="114"/>
      <c r="AO35" s="114"/>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4"/>
    </row>
    <row r="36" spans="1:68" x14ac:dyDescent="0.2">
      <c r="A36" s="184"/>
      <c r="B36" s="188"/>
      <c r="C36" s="188"/>
      <c r="D36" s="188"/>
      <c r="E36" s="189"/>
      <c r="F36" s="188"/>
      <c r="G36" s="190"/>
      <c r="H36" s="191"/>
      <c r="I36" s="186"/>
      <c r="J36" s="192"/>
      <c r="K36" s="186">
        <f t="shared" ca="1" si="15"/>
        <v>0</v>
      </c>
      <c r="L36" s="191"/>
      <c r="M36" s="186"/>
      <c r="N36" s="187"/>
      <c r="O36" s="122">
        <v>4</v>
      </c>
      <c r="P36" s="123"/>
      <c r="Q36" s="124" t="str">
        <f t="shared" ref="Q36:Q38" si="19">IF(OR(R36="Preventivo",R36="Detectivo"),"Probabilidad",IF(R36="Correctivo","Impacto",""))</f>
        <v/>
      </c>
      <c r="R36" s="125"/>
      <c r="S36" s="125"/>
      <c r="T36" s="126" t="str">
        <f t="shared" si="16"/>
        <v/>
      </c>
      <c r="U36" s="125"/>
      <c r="V36" s="125"/>
      <c r="W36" s="125"/>
      <c r="X36" s="127" t="str">
        <f t="shared" ref="X36:X38" si="20">IFERROR(IF(AND(Q35="Probabilidad",Q36="Probabilidad"),(Z35-(+Z35*T36)),IF(AND(Q35="Impacto",Q36="Probabilidad"),(Z34-(+Z34*T36)),IF(Q36="Impacto",Z35,""))),"")</f>
        <v/>
      </c>
      <c r="Y36" s="128" t="str">
        <f t="shared" si="4"/>
        <v/>
      </c>
      <c r="Z36" s="126" t="str">
        <f t="shared" si="17"/>
        <v/>
      </c>
      <c r="AA36" s="128" t="str">
        <f t="shared" si="6"/>
        <v/>
      </c>
      <c r="AB36" s="126" t="str">
        <f t="shared" ref="AB36:AB38" si="21">IFERROR(IF(AND(Q35="Impacto",Q36="Impacto"),(AB35-(+AB35*T36)),IF(AND(Q35="Probabilidad",Q36="Impacto"),(AB34-(+AB34*T36)),IF(Q36="Probabilidad",AB35,""))),"")</f>
        <v/>
      </c>
      <c r="AC36" s="129" t="str">
        <f>IFERROR(IF(OR(AND(Y36="Muy Baja",AA36="Leve"),AND(Y36="Muy Baja",AA36="Menor"),AND(Y36="Baja",AA36="Leve")),"Bajo",IF(OR(AND(Y36="Muy baja",AA36="Moderado"),AND(Y36="Baja",AA36="Menor"),AND(Y36="Baja",AA36="Moderado"),AND(Y36="Media",AA36="Leve"),AND(Y36="Media",AA36="Menor"),AND(Y36="Media",AA36="Moderado"),AND(Y36="Alta",AA36="Leve"),AND(Y36="Alta",AA36="Menor")),"Moderado",IF(OR(AND(Y36="Muy Baja",AA36="Mayor"),AND(Y36="Baja",AA36="Mayor"),AND(Y36="Media",AA36="Mayor"),AND(Y36="Alta",AA36="Moderado"),AND(Y36="Alta",AA36="Mayor"),AND(Y36="Muy Alta",AA36="Leve"),AND(Y36="Muy Alta",AA36="Menor"),AND(Y36="Muy Alta",AA36="Moderado"),AND(Y36="Muy Alta",AA36="Mayor")),"Alto",IF(OR(AND(Y36="Muy Baja",AA36="Catastrófico"),AND(Y36="Baja",AA36="Catastrófico"),AND(Y36="Media",AA36="Catastrófico"),AND(Y36="Alta",AA36="Catastrófico"),AND(Y36="Muy Alta",AA36="Catastrófico")),"Extremo","")))),"")</f>
        <v/>
      </c>
      <c r="AD36" s="125"/>
      <c r="AE36" s="130"/>
      <c r="AF36" s="131"/>
      <c r="AG36" s="132"/>
      <c r="AH36" s="132"/>
      <c r="AI36" s="130"/>
      <c r="AJ36" s="131"/>
      <c r="AK36" s="114"/>
      <c r="AL36" s="114"/>
      <c r="AM36" s="114"/>
      <c r="AN36" s="114"/>
      <c r="AO36" s="114"/>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4"/>
    </row>
    <row r="37" spans="1:68" x14ac:dyDescent="0.2">
      <c r="A37" s="184"/>
      <c r="B37" s="188"/>
      <c r="C37" s="188"/>
      <c r="D37" s="188"/>
      <c r="E37" s="189"/>
      <c r="F37" s="188"/>
      <c r="G37" s="190"/>
      <c r="H37" s="191"/>
      <c r="I37" s="186"/>
      <c r="J37" s="192"/>
      <c r="K37" s="186">
        <f t="shared" ca="1" si="15"/>
        <v>0</v>
      </c>
      <c r="L37" s="191"/>
      <c r="M37" s="186"/>
      <c r="N37" s="187"/>
      <c r="O37" s="122">
        <v>5</v>
      </c>
      <c r="P37" s="123"/>
      <c r="Q37" s="124" t="str">
        <f t="shared" si="19"/>
        <v/>
      </c>
      <c r="R37" s="125"/>
      <c r="S37" s="125"/>
      <c r="T37" s="126" t="str">
        <f t="shared" si="16"/>
        <v/>
      </c>
      <c r="U37" s="125"/>
      <c r="V37" s="125"/>
      <c r="W37" s="125"/>
      <c r="X37" s="127" t="str">
        <f t="shared" si="20"/>
        <v/>
      </c>
      <c r="Y37" s="128" t="str">
        <f t="shared" si="4"/>
        <v/>
      </c>
      <c r="Z37" s="126" t="str">
        <f t="shared" si="17"/>
        <v/>
      </c>
      <c r="AA37" s="128" t="str">
        <f t="shared" si="6"/>
        <v/>
      </c>
      <c r="AB37" s="126" t="str">
        <f t="shared" si="21"/>
        <v/>
      </c>
      <c r="AC37" s="129" t="str">
        <f t="shared" ref="AC37:AC38" si="22">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25"/>
      <c r="AE37" s="130"/>
      <c r="AF37" s="131"/>
      <c r="AG37" s="132"/>
      <c r="AH37" s="132"/>
      <c r="AI37" s="130"/>
      <c r="AJ37" s="131"/>
      <c r="AK37" s="114"/>
      <c r="AL37" s="114"/>
      <c r="AM37" s="114"/>
      <c r="AN37" s="114"/>
      <c r="AO37" s="114"/>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4"/>
    </row>
    <row r="38" spans="1:68" x14ac:dyDescent="0.2">
      <c r="A38" s="184"/>
      <c r="B38" s="188"/>
      <c r="C38" s="188"/>
      <c r="D38" s="188"/>
      <c r="E38" s="189"/>
      <c r="F38" s="188"/>
      <c r="G38" s="190"/>
      <c r="H38" s="191"/>
      <c r="I38" s="186"/>
      <c r="J38" s="192"/>
      <c r="K38" s="186">
        <f t="shared" ca="1" si="15"/>
        <v>0</v>
      </c>
      <c r="L38" s="191"/>
      <c r="M38" s="186"/>
      <c r="N38" s="187"/>
      <c r="O38" s="122">
        <v>6</v>
      </c>
      <c r="P38" s="123"/>
      <c r="Q38" s="124" t="str">
        <f t="shared" si="19"/>
        <v/>
      </c>
      <c r="R38" s="125"/>
      <c r="S38" s="125"/>
      <c r="T38" s="126" t="str">
        <f t="shared" si="16"/>
        <v/>
      </c>
      <c r="U38" s="125"/>
      <c r="V38" s="125"/>
      <c r="W38" s="125"/>
      <c r="X38" s="127" t="str">
        <f t="shared" si="20"/>
        <v/>
      </c>
      <c r="Y38" s="128" t="str">
        <f t="shared" si="4"/>
        <v/>
      </c>
      <c r="Z38" s="126" t="str">
        <f t="shared" si="17"/>
        <v/>
      </c>
      <c r="AA38" s="128" t="str">
        <f t="shared" si="6"/>
        <v/>
      </c>
      <c r="AB38" s="126" t="str">
        <f t="shared" si="21"/>
        <v/>
      </c>
      <c r="AC38" s="129" t="str">
        <f t="shared" si="22"/>
        <v/>
      </c>
      <c r="AD38" s="125"/>
      <c r="AE38" s="130"/>
      <c r="AF38" s="131"/>
      <c r="AG38" s="132"/>
      <c r="AH38" s="132"/>
      <c r="AI38" s="130"/>
      <c r="AJ38" s="131"/>
      <c r="AK38" s="114"/>
      <c r="AL38" s="114"/>
      <c r="AM38" s="114"/>
      <c r="AN38" s="114"/>
      <c r="AO38" s="114"/>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4"/>
    </row>
    <row r="39" spans="1:68" x14ac:dyDescent="0.2">
      <c r="A39" s="184">
        <v>6</v>
      </c>
      <c r="B39" s="188"/>
      <c r="C39" s="188"/>
      <c r="D39" s="188"/>
      <c r="E39" s="189"/>
      <c r="F39" s="188"/>
      <c r="G39" s="190"/>
      <c r="H39" s="191" t="str">
        <f>IF(G39&lt;=0,"",IF(G39&lt;=2,"Muy Baja",IF(G39&lt;=24,"Baja",IF(G39&lt;=500,"Media",IF(G39&lt;=5000,"Alta","Muy Alta")))))</f>
        <v/>
      </c>
      <c r="I39" s="186" t="str">
        <f>IF(H39="","",IF(H39="Muy Baja",0.2,IF(H39="Baja",0.4,IF(H39="Media",0.6,IF(H39="Alta",0.8,IF(H39="Muy Alta",1,))))))</f>
        <v/>
      </c>
      <c r="J39" s="192"/>
      <c r="K39" s="186">
        <f ca="1">IF(NOT(ISERROR(MATCH(J39,'Tabla Impacto'!$B$221:$B$223,0))),'Tabla Impacto'!$F$223&amp;"Por favor no seleccionar los criterios de impacto(Afectación Económica o presupuestal y Pérdida Reputacional)",J39)</f>
        <v>0</v>
      </c>
      <c r="L39" s="191" t="str">
        <f ca="1">IF(OR(K39='Tabla Impacto'!$C$11,K39='Tabla Impacto'!$D$11),"Leve",IF(OR(K39='Tabla Impacto'!$C$12,K39='Tabla Impacto'!$D$12),"Menor",IF(OR(K39='Tabla Impacto'!$C$13,K39='Tabla Impacto'!$D$13),"Moderado",IF(OR(K39='Tabla Impacto'!$C$14,K39='Tabla Impacto'!$D$14),"Mayor",IF(OR(K39='Tabla Impacto'!$C$15,K39='Tabla Impacto'!$D$15),"Catastrófico","")))))</f>
        <v/>
      </c>
      <c r="M39" s="186" t="str">
        <f ca="1">IF(L39="","",IF(L39="Leve",0.2,IF(L39="Menor",0.4,IF(L39="Moderado",0.6,IF(L39="Mayor",0.8,IF(L39="Catastrófico",1,))))))</f>
        <v/>
      </c>
      <c r="N39" s="187" t="str">
        <f ca="1">IF(OR(AND(H39="Muy Baja",L39="Leve"),AND(H39="Muy Baja",L39="Menor"),AND(H39="Baja",L39="Leve")),"Bajo",IF(OR(AND(H39="Muy baja",L39="Moderado"),AND(H39="Baja",L39="Menor"),AND(H39="Baja",L39="Moderado"),AND(H39="Media",L39="Leve"),AND(H39="Media",L39="Menor"),AND(H39="Media",L39="Moderado"),AND(H39="Alta",L39="Leve"),AND(H39="Alta",L39="Menor")),"Moderado",IF(OR(AND(H39="Muy Baja",L39="Mayor"),AND(H39="Baja",L39="Mayor"),AND(H39="Media",L39="Mayor"),AND(H39="Alta",L39="Moderado"),AND(H39="Alta",L39="Mayor"),AND(H39="Muy Alta",L39="Leve"),AND(H39="Muy Alta",L39="Menor"),AND(H39="Muy Alta",L39="Moderado"),AND(H39="Muy Alta",L39="Mayor")),"Alto",IF(OR(AND(H39="Muy Baja",L39="Catastrófico"),AND(H39="Baja",L39="Catastrófico"),AND(H39="Media",L39="Catastrófico"),AND(H39="Alta",L39="Catastrófico"),AND(H39="Muy Alta",L39="Catastrófico")),"Extremo",""))))</f>
        <v/>
      </c>
      <c r="O39" s="122">
        <v>1</v>
      </c>
      <c r="P39" s="123"/>
      <c r="Q39" s="124" t="str">
        <f>IF(OR(R39="Preventivo",R39="Detectivo"),"Probabilidad",IF(R39="Correctivo","Impacto",""))</f>
        <v/>
      </c>
      <c r="R39" s="125"/>
      <c r="S39" s="125"/>
      <c r="T39" s="126" t="str">
        <f>IF(AND(R39="Preventivo",S39="Automático"),"50%",IF(AND(R39="Preventivo",S39="Manual"),"40%",IF(AND(R39="Detectivo",S39="Automático"),"40%",IF(AND(R39="Detectivo",S39="Manual"),"30%",IF(AND(R39="Correctivo",S39="Automático"),"35%",IF(AND(R39="Correctivo",S39="Manual"),"25%",""))))))</f>
        <v/>
      </c>
      <c r="U39" s="125"/>
      <c r="V39" s="125"/>
      <c r="W39" s="125"/>
      <c r="X39" s="127" t="str">
        <f>IFERROR(IF(Q39="Probabilidad",(I39-(+I39*T39)),IF(Q39="Impacto",I39,"")),"")</f>
        <v/>
      </c>
      <c r="Y39" s="128" t="str">
        <f>IFERROR(IF(X39="","",IF(X39&lt;=0.2,"Muy Baja",IF(X39&lt;=0.4,"Baja",IF(X39&lt;=0.6,"Media",IF(X39&lt;=0.8,"Alta","Muy Alta"))))),"")</f>
        <v/>
      </c>
      <c r="Z39" s="126" t="str">
        <f>+X39</f>
        <v/>
      </c>
      <c r="AA39" s="128" t="str">
        <f>IFERROR(IF(AB39="","",IF(AB39&lt;=0.2,"Leve",IF(AB39&lt;=0.4,"Menor",IF(AB39&lt;=0.6,"Moderado",IF(AB39&lt;=0.8,"Mayor","Catastrófico"))))),"")</f>
        <v/>
      </c>
      <c r="AB39" s="126" t="str">
        <f>IFERROR(IF(Q39="Impacto",(M39-(+M39*T39)),IF(Q39="Probabilidad",M39,"")),"")</f>
        <v/>
      </c>
      <c r="AC39" s="129" t="str">
        <f>IFERROR(IF(OR(AND(Y39="Muy Baja",AA39="Leve"),AND(Y39="Muy Baja",AA39="Menor"),AND(Y39="Baja",AA39="Leve")),"Bajo",IF(OR(AND(Y39="Muy baja",AA39="Moderado"),AND(Y39="Baja",AA39="Menor"),AND(Y39="Baja",AA39="Moderado"),AND(Y39="Media",AA39="Leve"),AND(Y39="Media",AA39="Menor"),AND(Y39="Media",AA39="Moderado"),AND(Y39="Alta",AA39="Leve"),AND(Y39="Alta",AA39="Menor")),"Moderado",IF(OR(AND(Y39="Muy Baja",AA39="Mayor"),AND(Y39="Baja",AA39="Mayor"),AND(Y39="Media",AA39="Mayor"),AND(Y39="Alta",AA39="Moderado"),AND(Y39="Alta",AA39="Mayor"),AND(Y39="Muy Alta",AA39="Leve"),AND(Y39="Muy Alta",AA39="Menor"),AND(Y39="Muy Alta",AA39="Moderado"),AND(Y39="Muy Alta",AA39="Mayor")),"Alto",IF(OR(AND(Y39="Muy Baja",AA39="Catastrófico"),AND(Y39="Baja",AA39="Catastrófico"),AND(Y39="Media",AA39="Catastrófico"),AND(Y39="Alta",AA39="Catastrófico"),AND(Y39="Muy Alta",AA39="Catastrófico")),"Extremo","")))),"")</f>
        <v/>
      </c>
      <c r="AD39" s="125"/>
      <c r="AE39" s="130"/>
      <c r="AF39" s="131"/>
      <c r="AG39" s="132"/>
      <c r="AH39" s="132"/>
      <c r="AI39" s="130"/>
      <c r="AJ39" s="131"/>
      <c r="AK39" s="114"/>
      <c r="AL39" s="114"/>
      <c r="AM39" s="114"/>
      <c r="AN39" s="114"/>
      <c r="AO39" s="114"/>
      <c r="AP39" s="114"/>
      <c r="AQ39" s="114"/>
      <c r="AR39" s="114"/>
      <c r="AS39" s="114"/>
      <c r="AT39" s="114"/>
      <c r="AU39" s="114"/>
      <c r="AV39" s="114"/>
      <c r="AW39" s="114"/>
      <c r="AX39" s="114"/>
      <c r="AY39" s="114"/>
      <c r="AZ39" s="114"/>
      <c r="BA39" s="114"/>
      <c r="BB39" s="114"/>
      <c r="BC39" s="114"/>
      <c r="BD39" s="114"/>
      <c r="BE39" s="114"/>
      <c r="BF39" s="114"/>
      <c r="BG39" s="114"/>
      <c r="BH39" s="114"/>
      <c r="BI39" s="114"/>
      <c r="BJ39" s="114"/>
      <c r="BK39" s="114"/>
      <c r="BL39" s="114"/>
      <c r="BM39" s="114"/>
      <c r="BN39" s="114"/>
      <c r="BO39" s="114"/>
      <c r="BP39" s="114"/>
    </row>
    <row r="40" spans="1:68" x14ac:dyDescent="0.2">
      <c r="A40" s="184"/>
      <c r="B40" s="188"/>
      <c r="C40" s="188"/>
      <c r="D40" s="188"/>
      <c r="E40" s="189"/>
      <c r="F40" s="188"/>
      <c r="G40" s="190"/>
      <c r="H40" s="191"/>
      <c r="I40" s="186"/>
      <c r="J40" s="192"/>
      <c r="K40" s="186">
        <f ca="1">IF(NOT(ISERROR(MATCH(J40,_xlfn.ANCHORARRAY(E51),0))),I53&amp;"Por favor no seleccionar los criterios de impacto",J40)</f>
        <v>0</v>
      </c>
      <c r="L40" s="191"/>
      <c r="M40" s="186"/>
      <c r="N40" s="187"/>
      <c r="O40" s="122">
        <v>2</v>
      </c>
      <c r="P40" s="123"/>
      <c r="Q40" s="124" t="str">
        <f>IF(OR(R40="Preventivo",R40="Detectivo"),"Probabilidad",IF(R40="Correctivo","Impacto",""))</f>
        <v/>
      </c>
      <c r="R40" s="125"/>
      <c r="S40" s="125"/>
      <c r="T40" s="126" t="str">
        <f t="shared" ref="T40:T44" si="23">IF(AND(R40="Preventivo",S40="Automático"),"50%",IF(AND(R40="Preventivo",S40="Manual"),"40%",IF(AND(R40="Detectivo",S40="Automático"),"40%",IF(AND(R40="Detectivo",S40="Manual"),"30%",IF(AND(R40="Correctivo",S40="Automático"),"35%",IF(AND(R40="Correctivo",S40="Manual"),"25%",""))))))</f>
        <v/>
      </c>
      <c r="U40" s="125"/>
      <c r="V40" s="125"/>
      <c r="W40" s="125"/>
      <c r="X40" s="127" t="str">
        <f>IFERROR(IF(AND(Q39="Probabilidad",Q40="Probabilidad"),(Z39-(+Z39*T40)),IF(Q40="Probabilidad",(I39-(+I39*T40)),IF(Q40="Impacto",Z39,""))),"")</f>
        <v/>
      </c>
      <c r="Y40" s="128" t="str">
        <f t="shared" si="4"/>
        <v/>
      </c>
      <c r="Z40" s="126" t="str">
        <f t="shared" ref="Z40:Z44" si="24">+X40</f>
        <v/>
      </c>
      <c r="AA40" s="128" t="str">
        <f t="shared" si="6"/>
        <v/>
      </c>
      <c r="AB40" s="126" t="str">
        <f>IFERROR(IF(AND(Q39="Impacto",Q40="Impacto"),(AB33-(+AB33*T40)),IF(Q40="Impacto",($M$39-(+$M$39*T40)),IF(Q40="Probabilidad",AB33,""))),"")</f>
        <v/>
      </c>
      <c r="AC40" s="129" t="str">
        <f t="shared" ref="AC40:AC41" si="25">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25"/>
      <c r="AE40" s="130"/>
      <c r="AF40" s="131"/>
      <c r="AG40" s="132"/>
      <c r="AH40" s="132"/>
      <c r="AI40" s="130"/>
      <c r="AJ40" s="131"/>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row>
    <row r="41" spans="1:68" x14ac:dyDescent="0.2">
      <c r="A41" s="184"/>
      <c r="B41" s="188"/>
      <c r="C41" s="188"/>
      <c r="D41" s="188"/>
      <c r="E41" s="189"/>
      <c r="F41" s="188"/>
      <c r="G41" s="190"/>
      <c r="H41" s="191"/>
      <c r="I41" s="186"/>
      <c r="J41" s="192"/>
      <c r="K41" s="186">
        <f ca="1">IF(NOT(ISERROR(MATCH(J41,_xlfn.ANCHORARRAY(E52),0))),I54&amp;"Por favor no seleccionar los criterios de impacto",J41)</f>
        <v>0</v>
      </c>
      <c r="L41" s="191"/>
      <c r="M41" s="186"/>
      <c r="N41" s="187"/>
      <c r="O41" s="122">
        <v>3</v>
      </c>
      <c r="P41" s="134"/>
      <c r="Q41" s="124" t="str">
        <f>IF(OR(R41="Preventivo",R41="Detectivo"),"Probabilidad",IF(R41="Correctivo","Impacto",""))</f>
        <v/>
      </c>
      <c r="R41" s="125"/>
      <c r="S41" s="125"/>
      <c r="T41" s="126" t="str">
        <f t="shared" si="23"/>
        <v/>
      </c>
      <c r="U41" s="125"/>
      <c r="V41" s="125"/>
      <c r="W41" s="125"/>
      <c r="X41" s="127" t="str">
        <f>IFERROR(IF(AND(Q40="Probabilidad",Q41="Probabilidad"),(Z40-(+Z40*T41)),IF(AND(Q40="Impacto",Q41="Probabilidad"),(Z39-(+Z39*T41)),IF(Q41="Impacto",Z40,""))),"")</f>
        <v/>
      </c>
      <c r="Y41" s="128" t="str">
        <f t="shared" si="4"/>
        <v/>
      </c>
      <c r="Z41" s="126" t="str">
        <f t="shared" si="24"/>
        <v/>
      </c>
      <c r="AA41" s="128" t="str">
        <f t="shared" si="6"/>
        <v/>
      </c>
      <c r="AB41" s="126" t="str">
        <f>IFERROR(IF(AND(Q40="Impacto",Q41="Impacto"),(AB40-(+AB40*T41)),IF(AND(Q40="Probabilidad",Q41="Impacto"),(AB39-(+AB39*T41)),IF(Q41="Probabilidad",AB40,""))),"")</f>
        <v/>
      </c>
      <c r="AC41" s="129" t="str">
        <f t="shared" si="25"/>
        <v/>
      </c>
      <c r="AD41" s="125"/>
      <c r="AE41" s="130"/>
      <c r="AF41" s="131"/>
      <c r="AG41" s="132"/>
      <c r="AH41" s="132"/>
      <c r="AI41" s="130"/>
      <c r="AJ41" s="131"/>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row>
    <row r="42" spans="1:68" x14ac:dyDescent="0.2">
      <c r="A42" s="184"/>
      <c r="B42" s="188"/>
      <c r="C42" s="188"/>
      <c r="D42" s="188"/>
      <c r="E42" s="189"/>
      <c r="F42" s="188"/>
      <c r="G42" s="190"/>
      <c r="H42" s="191"/>
      <c r="I42" s="186"/>
      <c r="J42" s="192"/>
      <c r="K42" s="186">
        <f ca="1">IF(NOT(ISERROR(MATCH(J42,_xlfn.ANCHORARRAY(E53),0))),I55&amp;"Por favor no seleccionar los criterios de impacto",J42)</f>
        <v>0</v>
      </c>
      <c r="L42" s="191"/>
      <c r="M42" s="186"/>
      <c r="N42" s="187"/>
      <c r="O42" s="122">
        <v>4</v>
      </c>
      <c r="P42" s="123"/>
      <c r="Q42" s="124" t="str">
        <f t="shared" ref="Q42:Q44" si="26">IF(OR(R42="Preventivo",R42="Detectivo"),"Probabilidad",IF(R42="Correctivo","Impacto",""))</f>
        <v/>
      </c>
      <c r="R42" s="125"/>
      <c r="S42" s="125"/>
      <c r="T42" s="126" t="str">
        <f t="shared" si="23"/>
        <v/>
      </c>
      <c r="U42" s="125"/>
      <c r="V42" s="125"/>
      <c r="W42" s="125"/>
      <c r="X42" s="127" t="str">
        <f t="shared" ref="X42:X44" si="27">IFERROR(IF(AND(Q41="Probabilidad",Q42="Probabilidad"),(Z41-(+Z41*T42)),IF(AND(Q41="Impacto",Q42="Probabilidad"),(Z40-(+Z40*T42)),IF(Q42="Impacto",Z41,""))),"")</f>
        <v/>
      </c>
      <c r="Y42" s="128" t="str">
        <f t="shared" si="4"/>
        <v/>
      </c>
      <c r="Z42" s="126" t="str">
        <f t="shared" si="24"/>
        <v/>
      </c>
      <c r="AA42" s="128" t="str">
        <f t="shared" si="6"/>
        <v/>
      </c>
      <c r="AB42" s="126" t="str">
        <f t="shared" ref="AB42:AB44" si="28">IFERROR(IF(AND(Q41="Impacto",Q42="Impacto"),(AB41-(+AB41*T42)),IF(AND(Q41="Probabilidad",Q42="Impacto"),(AB40-(+AB40*T42)),IF(Q42="Probabilidad",AB41,""))),"")</f>
        <v/>
      </c>
      <c r="AC42" s="129" t="str">
        <f>IFERROR(IF(OR(AND(Y42="Muy Baja",AA42="Leve"),AND(Y42="Muy Baja",AA42="Menor"),AND(Y42="Baja",AA42="Leve")),"Bajo",IF(OR(AND(Y42="Muy baja",AA42="Moderado"),AND(Y42="Baja",AA42="Menor"),AND(Y42="Baja",AA42="Moderado"),AND(Y42="Media",AA42="Leve"),AND(Y42="Media",AA42="Menor"),AND(Y42="Media",AA42="Moderado"),AND(Y42="Alta",AA42="Leve"),AND(Y42="Alta",AA42="Menor")),"Moderado",IF(OR(AND(Y42="Muy Baja",AA42="Mayor"),AND(Y42="Baja",AA42="Mayor"),AND(Y42="Media",AA42="Mayor"),AND(Y42="Alta",AA42="Moderado"),AND(Y42="Alta",AA42="Mayor"),AND(Y42="Muy Alta",AA42="Leve"),AND(Y42="Muy Alta",AA42="Menor"),AND(Y42="Muy Alta",AA42="Moderado"),AND(Y42="Muy Alta",AA42="Mayor")),"Alto",IF(OR(AND(Y42="Muy Baja",AA42="Catastrófico"),AND(Y42="Baja",AA42="Catastrófico"),AND(Y42="Media",AA42="Catastrófico"),AND(Y42="Alta",AA42="Catastrófico"),AND(Y42="Muy Alta",AA42="Catastrófico")),"Extremo","")))),"")</f>
        <v/>
      </c>
      <c r="AD42" s="125"/>
      <c r="AE42" s="130"/>
      <c r="AF42" s="131"/>
      <c r="AG42" s="132"/>
      <c r="AH42" s="132"/>
      <c r="AI42" s="130"/>
      <c r="AJ42" s="131"/>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row>
    <row r="43" spans="1:68" x14ac:dyDescent="0.2">
      <c r="A43" s="184"/>
      <c r="B43" s="188"/>
      <c r="C43" s="188"/>
      <c r="D43" s="188"/>
      <c r="E43" s="189"/>
      <c r="F43" s="188"/>
      <c r="G43" s="190"/>
      <c r="H43" s="191"/>
      <c r="I43" s="186"/>
      <c r="J43" s="192"/>
      <c r="K43" s="186">
        <f ca="1">IF(NOT(ISERROR(MATCH(J43,_xlfn.ANCHORARRAY(E54),0))),I56&amp;"Por favor no seleccionar los criterios de impacto",J43)</f>
        <v>0</v>
      </c>
      <c r="L43" s="191"/>
      <c r="M43" s="186"/>
      <c r="N43" s="187"/>
      <c r="O43" s="122">
        <v>5</v>
      </c>
      <c r="P43" s="123"/>
      <c r="Q43" s="124" t="str">
        <f t="shared" si="26"/>
        <v/>
      </c>
      <c r="R43" s="125"/>
      <c r="S43" s="125"/>
      <c r="T43" s="126" t="str">
        <f t="shared" si="23"/>
        <v/>
      </c>
      <c r="U43" s="125"/>
      <c r="V43" s="125"/>
      <c r="W43" s="125"/>
      <c r="X43" s="127" t="str">
        <f t="shared" si="27"/>
        <v/>
      </c>
      <c r="Y43" s="128" t="str">
        <f t="shared" si="4"/>
        <v/>
      </c>
      <c r="Z43" s="126" t="str">
        <f t="shared" si="24"/>
        <v/>
      </c>
      <c r="AA43" s="128" t="str">
        <f t="shared" si="6"/>
        <v/>
      </c>
      <c r="AB43" s="126" t="str">
        <f t="shared" si="28"/>
        <v/>
      </c>
      <c r="AC43" s="129" t="str">
        <f t="shared" ref="AC43:AC44" si="29">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25"/>
      <c r="AE43" s="130"/>
      <c r="AF43" s="131"/>
      <c r="AG43" s="132"/>
      <c r="AH43" s="132"/>
      <c r="AI43" s="130"/>
      <c r="AJ43" s="131"/>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row>
    <row r="44" spans="1:68" x14ac:dyDescent="0.2">
      <c r="A44" s="184"/>
      <c r="B44" s="188"/>
      <c r="C44" s="188"/>
      <c r="D44" s="188"/>
      <c r="E44" s="189"/>
      <c r="F44" s="188"/>
      <c r="G44" s="190"/>
      <c r="H44" s="191"/>
      <c r="I44" s="186"/>
      <c r="J44" s="192"/>
      <c r="K44" s="186">
        <f ca="1">IF(NOT(ISERROR(MATCH(J44,_xlfn.ANCHORARRAY(E55),0))),I57&amp;"Por favor no seleccionar los criterios de impacto",J44)</f>
        <v>0</v>
      </c>
      <c r="L44" s="191"/>
      <c r="M44" s="186"/>
      <c r="N44" s="187"/>
      <c r="O44" s="122">
        <v>6</v>
      </c>
      <c r="P44" s="123"/>
      <c r="Q44" s="124" t="str">
        <f t="shared" si="26"/>
        <v/>
      </c>
      <c r="R44" s="125"/>
      <c r="S44" s="125"/>
      <c r="T44" s="126" t="str">
        <f t="shared" si="23"/>
        <v/>
      </c>
      <c r="U44" s="125"/>
      <c r="V44" s="125"/>
      <c r="W44" s="125"/>
      <c r="X44" s="127" t="str">
        <f t="shared" si="27"/>
        <v/>
      </c>
      <c r="Y44" s="128" t="str">
        <f t="shared" si="4"/>
        <v/>
      </c>
      <c r="Z44" s="126" t="str">
        <f t="shared" si="24"/>
        <v/>
      </c>
      <c r="AA44" s="128" t="str">
        <f t="shared" si="6"/>
        <v/>
      </c>
      <c r="AB44" s="126" t="str">
        <f t="shared" si="28"/>
        <v/>
      </c>
      <c r="AC44" s="129" t="str">
        <f t="shared" si="29"/>
        <v/>
      </c>
      <c r="AD44" s="125"/>
      <c r="AE44" s="130"/>
      <c r="AF44" s="131"/>
      <c r="AG44" s="132"/>
      <c r="AH44" s="132"/>
      <c r="AI44" s="130"/>
      <c r="AJ44" s="131"/>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row>
    <row r="45" spans="1:68" x14ac:dyDescent="0.2">
      <c r="A45" s="184">
        <v>7</v>
      </c>
      <c r="B45" s="188"/>
      <c r="C45" s="188"/>
      <c r="D45" s="188"/>
      <c r="E45" s="189"/>
      <c r="F45" s="188"/>
      <c r="G45" s="190"/>
      <c r="H45" s="191" t="str">
        <f>IF(G45&lt;=0,"",IF(G45&lt;=2,"Muy Baja",IF(G45&lt;=24,"Baja",IF(G45&lt;=500,"Media",IF(G45&lt;=5000,"Alta","Muy Alta")))))</f>
        <v/>
      </c>
      <c r="I45" s="186" t="str">
        <f>IF(H45="","",IF(H45="Muy Baja",0.2,IF(H45="Baja",0.4,IF(H45="Media",0.6,IF(H45="Alta",0.8,IF(H45="Muy Alta",1,))))))</f>
        <v/>
      </c>
      <c r="J45" s="192"/>
      <c r="K45" s="186">
        <f ca="1">IF(NOT(ISERROR(MATCH(J45,'Tabla Impacto'!$B$221:$B$223,0))),'Tabla Impacto'!$F$223&amp;"Por favor no seleccionar los criterios de impacto(Afectación Económica o presupuestal y Pérdida Reputacional)",J45)</f>
        <v>0</v>
      </c>
      <c r="L45" s="191" t="str">
        <f ca="1">IF(OR(K45='Tabla Impacto'!$C$11,K45='Tabla Impacto'!$D$11),"Leve",IF(OR(K45='Tabla Impacto'!$C$12,K45='Tabla Impacto'!$D$12),"Menor",IF(OR(K45='Tabla Impacto'!$C$13,K45='Tabla Impacto'!$D$13),"Moderado",IF(OR(K45='Tabla Impacto'!$C$14,K45='Tabla Impacto'!$D$14),"Mayor",IF(OR(K45='Tabla Impacto'!$C$15,K45='Tabla Impacto'!$D$15),"Catastrófico","")))))</f>
        <v/>
      </c>
      <c r="M45" s="186" t="str">
        <f ca="1">IF(L45="","",IF(L45="Leve",0.2,IF(L45="Menor",0.4,IF(L45="Moderado",0.6,IF(L45="Mayor",0.8,IF(L45="Catastrófico",1,))))))</f>
        <v/>
      </c>
      <c r="N45" s="187" t="str">
        <f ca="1">IF(OR(AND(H45="Muy Baja",L45="Leve"),AND(H45="Muy Baja",L45="Menor"),AND(H45="Baja",L45="Leve")),"Bajo",IF(OR(AND(H45="Muy baja",L45="Moderado"),AND(H45="Baja",L45="Menor"),AND(H45="Baja",L45="Moderado"),AND(H45="Media",L45="Leve"),AND(H45="Media",L45="Menor"),AND(H45="Media",L45="Moderado"),AND(H45="Alta",L45="Leve"),AND(H45="Alta",L45="Menor")),"Moderado",IF(OR(AND(H45="Muy Baja",L45="Mayor"),AND(H45="Baja",L45="Mayor"),AND(H45="Media",L45="Mayor"),AND(H45="Alta",L45="Moderado"),AND(H45="Alta",L45="Mayor"),AND(H45="Muy Alta",L45="Leve"),AND(H45="Muy Alta",L45="Menor"),AND(H45="Muy Alta",L45="Moderado"),AND(H45="Muy Alta",L45="Mayor")),"Alto",IF(OR(AND(H45="Muy Baja",L45="Catastrófico"),AND(H45="Baja",L45="Catastrófico"),AND(H45="Media",L45="Catastrófico"),AND(H45="Alta",L45="Catastrófico"),AND(H45="Muy Alta",L45="Catastrófico")),"Extremo",""))))</f>
        <v/>
      </c>
      <c r="O45" s="122">
        <v>1</v>
      </c>
      <c r="P45" s="123"/>
      <c r="Q45" s="124" t="str">
        <f>IF(OR(R45="Preventivo",R45="Detectivo"),"Probabilidad",IF(R45="Correctivo","Impacto",""))</f>
        <v/>
      </c>
      <c r="R45" s="125"/>
      <c r="S45" s="125"/>
      <c r="T45" s="126" t="str">
        <f>IF(AND(R45="Preventivo",S45="Automático"),"50%",IF(AND(R45="Preventivo",S45="Manual"),"40%",IF(AND(R45="Detectivo",S45="Automático"),"40%",IF(AND(R45="Detectivo",S45="Manual"),"30%",IF(AND(R45="Correctivo",S45="Automático"),"35%",IF(AND(R45="Correctivo",S45="Manual"),"25%",""))))))</f>
        <v/>
      </c>
      <c r="U45" s="125"/>
      <c r="V45" s="125"/>
      <c r="W45" s="125"/>
      <c r="X45" s="127" t="str">
        <f>IFERROR(IF(Q45="Probabilidad",(I45-(+I45*T45)),IF(Q45="Impacto",I45,"")),"")</f>
        <v/>
      </c>
      <c r="Y45" s="128" t="str">
        <f>IFERROR(IF(X45="","",IF(X45&lt;=0.2,"Muy Baja",IF(X45&lt;=0.4,"Baja",IF(X45&lt;=0.6,"Media",IF(X45&lt;=0.8,"Alta","Muy Alta"))))),"")</f>
        <v/>
      </c>
      <c r="Z45" s="126" t="str">
        <f>+X45</f>
        <v/>
      </c>
      <c r="AA45" s="128" t="str">
        <f>IFERROR(IF(AB45="","",IF(AB45&lt;=0.2,"Leve",IF(AB45&lt;=0.4,"Menor",IF(AB45&lt;=0.6,"Moderado",IF(AB45&lt;=0.8,"Mayor","Catastrófico"))))),"")</f>
        <v/>
      </c>
      <c r="AB45" s="126" t="str">
        <f>IFERROR(IF(Q45="Impacto",(M45-(+M45*T45)),IF(Q45="Probabilidad",M45,"")),"")</f>
        <v/>
      </c>
      <c r="AC45" s="129"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25"/>
      <c r="AE45" s="130"/>
      <c r="AF45" s="131"/>
      <c r="AG45" s="132"/>
      <c r="AH45" s="132"/>
      <c r="AI45" s="130"/>
      <c r="AJ45" s="131"/>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row>
    <row r="46" spans="1:68" x14ac:dyDescent="0.2">
      <c r="A46" s="184"/>
      <c r="B46" s="188"/>
      <c r="C46" s="188"/>
      <c r="D46" s="188"/>
      <c r="E46" s="189"/>
      <c r="F46" s="188"/>
      <c r="G46" s="190"/>
      <c r="H46" s="191"/>
      <c r="I46" s="186"/>
      <c r="J46" s="192"/>
      <c r="K46" s="186">
        <f ca="1">IF(NOT(ISERROR(MATCH(J46,_xlfn.ANCHORARRAY(E57),0))),I59&amp;"Por favor no seleccionar los criterios de impacto",J46)</f>
        <v>0</v>
      </c>
      <c r="L46" s="191"/>
      <c r="M46" s="186"/>
      <c r="N46" s="187"/>
      <c r="O46" s="122">
        <v>2</v>
      </c>
      <c r="P46" s="123"/>
      <c r="Q46" s="124" t="str">
        <f>IF(OR(R46="Preventivo",R46="Detectivo"),"Probabilidad",IF(R46="Correctivo","Impacto",""))</f>
        <v/>
      </c>
      <c r="R46" s="125"/>
      <c r="S46" s="125"/>
      <c r="T46" s="126" t="str">
        <f t="shared" ref="T46:T50" si="30">IF(AND(R46="Preventivo",S46="Automático"),"50%",IF(AND(R46="Preventivo",S46="Manual"),"40%",IF(AND(R46="Detectivo",S46="Automático"),"40%",IF(AND(R46="Detectivo",S46="Manual"),"30%",IF(AND(R46="Correctivo",S46="Automático"),"35%",IF(AND(R46="Correctivo",S46="Manual"),"25%",""))))))</f>
        <v/>
      </c>
      <c r="U46" s="125"/>
      <c r="V46" s="125"/>
      <c r="W46" s="125"/>
      <c r="X46" s="127" t="str">
        <f>IFERROR(IF(AND(Q45="Probabilidad",Q46="Probabilidad"),(Z45-(+Z45*T46)),IF(Q46="Probabilidad",(I45-(+I45*T46)),IF(Q46="Impacto",Z45,""))),"")</f>
        <v/>
      </c>
      <c r="Y46" s="128" t="str">
        <f t="shared" si="4"/>
        <v/>
      </c>
      <c r="Z46" s="126" t="str">
        <f t="shared" ref="Z46:Z50" si="31">+X46</f>
        <v/>
      </c>
      <c r="AA46" s="128" t="str">
        <f t="shared" si="6"/>
        <v/>
      </c>
      <c r="AB46" s="126" t="str">
        <f>IFERROR(IF(AND(Q45="Impacto",Q46="Impacto"),(AB39-(+AB39*T46)),IF(Q46="Impacto",($M$45-(+$M$45*T46)),IF(Q46="Probabilidad",AB39,""))),"")</f>
        <v/>
      </c>
      <c r="AC46" s="129" t="str">
        <f t="shared" ref="AC46:AC47" si="32">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25"/>
      <c r="AE46" s="130"/>
      <c r="AF46" s="131"/>
      <c r="AG46" s="132"/>
      <c r="AH46" s="132"/>
      <c r="AI46" s="130"/>
      <c r="AJ46" s="131"/>
      <c r="AK46" s="114"/>
      <c r="AL46" s="114"/>
      <c r="AM46" s="114"/>
      <c r="AN46" s="114"/>
      <c r="AO46" s="114"/>
      <c r="AP46" s="114"/>
      <c r="AQ46" s="114"/>
      <c r="AR46" s="114"/>
      <c r="AS46" s="114"/>
      <c r="AT46" s="114"/>
      <c r="AU46" s="114"/>
      <c r="AV46" s="114"/>
      <c r="AW46" s="114"/>
      <c r="AX46" s="114"/>
      <c r="AY46" s="114"/>
      <c r="AZ46" s="114"/>
      <c r="BA46" s="114"/>
      <c r="BB46" s="114"/>
      <c r="BC46" s="114"/>
      <c r="BD46" s="114"/>
      <c r="BE46" s="114"/>
      <c r="BF46" s="114"/>
      <c r="BG46" s="114"/>
      <c r="BH46" s="114"/>
      <c r="BI46" s="114"/>
      <c r="BJ46" s="114"/>
      <c r="BK46" s="114"/>
      <c r="BL46" s="114"/>
      <c r="BM46" s="114"/>
      <c r="BN46" s="114"/>
      <c r="BO46" s="114"/>
      <c r="BP46" s="114"/>
    </row>
    <row r="47" spans="1:68" x14ac:dyDescent="0.2">
      <c r="A47" s="184"/>
      <c r="B47" s="188"/>
      <c r="C47" s="188"/>
      <c r="D47" s="188"/>
      <c r="E47" s="189"/>
      <c r="F47" s="188"/>
      <c r="G47" s="190"/>
      <c r="H47" s="191"/>
      <c r="I47" s="186"/>
      <c r="J47" s="192"/>
      <c r="K47" s="186">
        <f ca="1">IF(NOT(ISERROR(MATCH(J47,_xlfn.ANCHORARRAY(E58),0))),I60&amp;"Por favor no seleccionar los criterios de impacto",J47)</f>
        <v>0</v>
      </c>
      <c r="L47" s="191"/>
      <c r="M47" s="186"/>
      <c r="N47" s="187"/>
      <c r="O47" s="122">
        <v>3</v>
      </c>
      <c r="P47" s="134"/>
      <c r="Q47" s="124" t="str">
        <f>IF(OR(R47="Preventivo",R47="Detectivo"),"Probabilidad",IF(R47="Correctivo","Impacto",""))</f>
        <v/>
      </c>
      <c r="R47" s="125"/>
      <c r="S47" s="125"/>
      <c r="T47" s="126" t="str">
        <f t="shared" si="30"/>
        <v/>
      </c>
      <c r="U47" s="125"/>
      <c r="V47" s="125"/>
      <c r="W47" s="125"/>
      <c r="X47" s="127" t="str">
        <f>IFERROR(IF(AND(Q46="Probabilidad",Q47="Probabilidad"),(Z46-(+Z46*T47)),IF(AND(Q46="Impacto",Q47="Probabilidad"),(Z45-(+Z45*T47)),IF(Q47="Impacto",Z46,""))),"")</f>
        <v/>
      </c>
      <c r="Y47" s="128" t="str">
        <f t="shared" si="4"/>
        <v/>
      </c>
      <c r="Z47" s="126" t="str">
        <f t="shared" si="31"/>
        <v/>
      </c>
      <c r="AA47" s="128" t="str">
        <f t="shared" si="6"/>
        <v/>
      </c>
      <c r="AB47" s="126" t="str">
        <f>IFERROR(IF(AND(Q46="Impacto",Q47="Impacto"),(AB46-(+AB46*T47)),IF(AND(Q46="Probabilidad",Q47="Impacto"),(AB45-(+AB45*T47)),IF(Q47="Probabilidad",AB46,""))),"")</f>
        <v/>
      </c>
      <c r="AC47" s="129" t="str">
        <f t="shared" si="32"/>
        <v/>
      </c>
      <c r="AD47" s="125"/>
      <c r="AE47" s="130"/>
      <c r="AF47" s="131"/>
      <c r="AG47" s="132"/>
      <c r="AH47" s="132"/>
      <c r="AI47" s="130"/>
      <c r="AJ47" s="131"/>
      <c r="AK47" s="114"/>
      <c r="AL47" s="114"/>
      <c r="AM47" s="114"/>
      <c r="AN47" s="114"/>
      <c r="AO47" s="114"/>
      <c r="AP47" s="114"/>
      <c r="AQ47" s="114"/>
      <c r="AR47" s="114"/>
      <c r="AS47" s="114"/>
      <c r="AT47" s="114"/>
      <c r="AU47" s="114"/>
      <c r="AV47" s="114"/>
      <c r="AW47" s="114"/>
      <c r="AX47" s="114"/>
      <c r="AY47" s="114"/>
      <c r="AZ47" s="114"/>
      <c r="BA47" s="114"/>
      <c r="BB47" s="114"/>
      <c r="BC47" s="114"/>
      <c r="BD47" s="114"/>
      <c r="BE47" s="114"/>
      <c r="BF47" s="114"/>
      <c r="BG47" s="114"/>
      <c r="BH47" s="114"/>
      <c r="BI47" s="114"/>
      <c r="BJ47" s="114"/>
      <c r="BK47" s="114"/>
      <c r="BL47" s="114"/>
      <c r="BM47" s="114"/>
      <c r="BN47" s="114"/>
      <c r="BO47" s="114"/>
      <c r="BP47" s="114"/>
    </row>
    <row r="48" spans="1:68" x14ac:dyDescent="0.2">
      <c r="A48" s="184"/>
      <c r="B48" s="188"/>
      <c r="C48" s="188"/>
      <c r="D48" s="188"/>
      <c r="E48" s="189"/>
      <c r="F48" s="188"/>
      <c r="G48" s="190"/>
      <c r="H48" s="191"/>
      <c r="I48" s="186"/>
      <c r="J48" s="192"/>
      <c r="K48" s="186">
        <f ca="1">IF(NOT(ISERROR(MATCH(J48,_xlfn.ANCHORARRAY(E59),0))),I61&amp;"Por favor no seleccionar los criterios de impacto",J48)</f>
        <v>0</v>
      </c>
      <c r="L48" s="191"/>
      <c r="M48" s="186"/>
      <c r="N48" s="187"/>
      <c r="O48" s="122">
        <v>4</v>
      </c>
      <c r="P48" s="123"/>
      <c r="Q48" s="124" t="str">
        <f t="shared" ref="Q48:Q50" si="33">IF(OR(R48="Preventivo",R48="Detectivo"),"Probabilidad",IF(R48="Correctivo","Impacto",""))</f>
        <v/>
      </c>
      <c r="R48" s="125"/>
      <c r="S48" s="125"/>
      <c r="T48" s="126" t="str">
        <f t="shared" si="30"/>
        <v/>
      </c>
      <c r="U48" s="125"/>
      <c r="V48" s="125"/>
      <c r="W48" s="125"/>
      <c r="X48" s="127" t="str">
        <f t="shared" ref="X48:X50" si="34">IFERROR(IF(AND(Q47="Probabilidad",Q48="Probabilidad"),(Z47-(+Z47*T48)),IF(AND(Q47="Impacto",Q48="Probabilidad"),(Z46-(+Z46*T48)),IF(Q48="Impacto",Z47,""))),"")</f>
        <v/>
      </c>
      <c r="Y48" s="128" t="str">
        <f t="shared" si="4"/>
        <v/>
      </c>
      <c r="Z48" s="126" t="str">
        <f t="shared" si="31"/>
        <v/>
      </c>
      <c r="AA48" s="128" t="str">
        <f t="shared" si="6"/>
        <v/>
      </c>
      <c r="AB48" s="126" t="str">
        <f t="shared" ref="AB48:AB50" si="35">IFERROR(IF(AND(Q47="Impacto",Q48="Impacto"),(AB47-(+AB47*T48)),IF(AND(Q47="Probabilidad",Q48="Impacto"),(AB46-(+AB46*T48)),IF(Q48="Probabilidad",AB47,""))),"")</f>
        <v/>
      </c>
      <c r="AC48" s="129" t="str">
        <f>IFERROR(IF(OR(AND(Y48="Muy Baja",AA48="Leve"),AND(Y48="Muy Baja",AA48="Menor"),AND(Y48="Baja",AA48="Leve")),"Bajo",IF(OR(AND(Y48="Muy baja",AA48="Moderado"),AND(Y48="Baja",AA48="Menor"),AND(Y48="Baja",AA48="Moderado"),AND(Y48="Media",AA48="Leve"),AND(Y48="Media",AA48="Menor"),AND(Y48="Media",AA48="Moderado"),AND(Y48="Alta",AA48="Leve"),AND(Y48="Alta",AA48="Menor")),"Moderado",IF(OR(AND(Y48="Muy Baja",AA48="Mayor"),AND(Y48="Baja",AA48="Mayor"),AND(Y48="Media",AA48="Mayor"),AND(Y48="Alta",AA48="Moderado"),AND(Y48="Alta",AA48="Mayor"),AND(Y48="Muy Alta",AA48="Leve"),AND(Y48="Muy Alta",AA48="Menor"),AND(Y48="Muy Alta",AA48="Moderado"),AND(Y48="Muy Alta",AA48="Mayor")),"Alto",IF(OR(AND(Y48="Muy Baja",AA48="Catastrófico"),AND(Y48="Baja",AA48="Catastrófico"),AND(Y48="Media",AA48="Catastrófico"),AND(Y48="Alta",AA48="Catastrófico"),AND(Y48="Muy Alta",AA48="Catastrófico")),"Extremo","")))),"")</f>
        <v/>
      </c>
      <c r="AD48" s="125"/>
      <c r="AE48" s="130"/>
      <c r="AF48" s="131"/>
      <c r="AG48" s="132"/>
      <c r="AH48" s="132"/>
      <c r="AI48" s="130"/>
      <c r="AJ48" s="131"/>
      <c r="AK48" s="114"/>
      <c r="AL48" s="114"/>
      <c r="AM48" s="114"/>
      <c r="AN48" s="114"/>
      <c r="AO48" s="114"/>
      <c r="AP48" s="114"/>
      <c r="AQ48" s="114"/>
      <c r="AR48" s="114"/>
      <c r="AS48" s="114"/>
      <c r="AT48" s="114"/>
      <c r="AU48" s="114"/>
      <c r="AV48" s="114"/>
      <c r="AW48" s="114"/>
      <c r="AX48" s="114"/>
      <c r="AY48" s="114"/>
      <c r="AZ48" s="114"/>
      <c r="BA48" s="114"/>
      <c r="BB48" s="114"/>
      <c r="BC48" s="114"/>
      <c r="BD48" s="114"/>
      <c r="BE48" s="114"/>
      <c r="BF48" s="114"/>
      <c r="BG48" s="114"/>
      <c r="BH48" s="114"/>
      <c r="BI48" s="114"/>
      <c r="BJ48" s="114"/>
      <c r="BK48" s="114"/>
      <c r="BL48" s="114"/>
      <c r="BM48" s="114"/>
      <c r="BN48" s="114"/>
      <c r="BO48" s="114"/>
      <c r="BP48" s="114"/>
    </row>
    <row r="49" spans="1:68" x14ac:dyDescent="0.2">
      <c r="A49" s="184"/>
      <c r="B49" s="188"/>
      <c r="C49" s="188"/>
      <c r="D49" s="188"/>
      <c r="E49" s="189"/>
      <c r="F49" s="188"/>
      <c r="G49" s="190"/>
      <c r="H49" s="191"/>
      <c r="I49" s="186"/>
      <c r="J49" s="192"/>
      <c r="K49" s="186">
        <f ca="1">IF(NOT(ISERROR(MATCH(J49,_xlfn.ANCHORARRAY(E60),0))),I62&amp;"Por favor no seleccionar los criterios de impacto",J49)</f>
        <v>0</v>
      </c>
      <c r="L49" s="191"/>
      <c r="M49" s="186"/>
      <c r="N49" s="187"/>
      <c r="O49" s="122">
        <v>5</v>
      </c>
      <c r="P49" s="123"/>
      <c r="Q49" s="124" t="str">
        <f t="shared" si="33"/>
        <v/>
      </c>
      <c r="R49" s="125"/>
      <c r="S49" s="125"/>
      <c r="T49" s="126" t="str">
        <f t="shared" si="30"/>
        <v/>
      </c>
      <c r="U49" s="125"/>
      <c r="V49" s="125"/>
      <c r="W49" s="125"/>
      <c r="X49" s="127" t="str">
        <f t="shared" si="34"/>
        <v/>
      </c>
      <c r="Y49" s="128" t="str">
        <f t="shared" si="4"/>
        <v/>
      </c>
      <c r="Z49" s="126" t="str">
        <f t="shared" si="31"/>
        <v/>
      </c>
      <c r="AA49" s="128" t="str">
        <f t="shared" si="6"/>
        <v/>
      </c>
      <c r="AB49" s="126" t="str">
        <f t="shared" si="35"/>
        <v/>
      </c>
      <c r="AC49" s="129" t="str">
        <f t="shared" ref="AC49:AC50" si="36">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25"/>
      <c r="AE49" s="130"/>
      <c r="AF49" s="131"/>
      <c r="AG49" s="132"/>
      <c r="AH49" s="132"/>
      <c r="AI49" s="130"/>
      <c r="AJ49" s="131"/>
      <c r="AK49" s="114"/>
      <c r="AL49" s="114"/>
      <c r="AM49" s="114"/>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4"/>
    </row>
    <row r="50" spans="1:68" x14ac:dyDescent="0.2">
      <c r="A50" s="184"/>
      <c r="B50" s="188"/>
      <c r="C50" s="188"/>
      <c r="D50" s="188"/>
      <c r="E50" s="189"/>
      <c r="F50" s="188"/>
      <c r="G50" s="190"/>
      <c r="H50" s="191"/>
      <c r="I50" s="186"/>
      <c r="J50" s="192"/>
      <c r="K50" s="186">
        <f ca="1">IF(NOT(ISERROR(MATCH(J50,_xlfn.ANCHORARRAY(E61),0))),I63&amp;"Por favor no seleccionar los criterios de impacto",J50)</f>
        <v>0</v>
      </c>
      <c r="L50" s="191"/>
      <c r="M50" s="186"/>
      <c r="N50" s="187"/>
      <c r="O50" s="122">
        <v>6</v>
      </c>
      <c r="P50" s="123"/>
      <c r="Q50" s="124" t="str">
        <f t="shared" si="33"/>
        <v/>
      </c>
      <c r="R50" s="125"/>
      <c r="S50" s="125"/>
      <c r="T50" s="126" t="str">
        <f t="shared" si="30"/>
        <v/>
      </c>
      <c r="U50" s="125"/>
      <c r="V50" s="125"/>
      <c r="W50" s="125"/>
      <c r="X50" s="127" t="str">
        <f t="shared" si="34"/>
        <v/>
      </c>
      <c r="Y50" s="128" t="str">
        <f t="shared" si="4"/>
        <v/>
      </c>
      <c r="Z50" s="126" t="str">
        <f t="shared" si="31"/>
        <v/>
      </c>
      <c r="AA50" s="128" t="str">
        <f t="shared" si="6"/>
        <v/>
      </c>
      <c r="AB50" s="126" t="str">
        <f t="shared" si="35"/>
        <v/>
      </c>
      <c r="AC50" s="129" t="str">
        <f t="shared" si="36"/>
        <v/>
      </c>
      <c r="AD50" s="125"/>
      <c r="AE50" s="130"/>
      <c r="AF50" s="131"/>
      <c r="AG50" s="132"/>
      <c r="AH50" s="132"/>
      <c r="AI50" s="130"/>
      <c r="AJ50" s="131"/>
      <c r="AK50" s="114"/>
      <c r="AL50" s="114"/>
      <c r="AM50" s="114"/>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row>
    <row r="51" spans="1:68" x14ac:dyDescent="0.2">
      <c r="A51" s="184">
        <v>8</v>
      </c>
      <c r="B51" s="188"/>
      <c r="C51" s="188"/>
      <c r="D51" s="188"/>
      <c r="E51" s="189"/>
      <c r="F51" s="188"/>
      <c r="G51" s="190"/>
      <c r="H51" s="191" t="str">
        <f>IF(G51&lt;=0,"",IF(G51&lt;=2,"Muy Baja",IF(G51&lt;=24,"Baja",IF(G51&lt;=500,"Media",IF(G51&lt;=5000,"Alta","Muy Alta")))))</f>
        <v/>
      </c>
      <c r="I51" s="186" t="str">
        <f>IF(H51="","",IF(H51="Muy Baja",0.2,IF(H51="Baja",0.4,IF(H51="Media",0.6,IF(H51="Alta",0.8,IF(H51="Muy Alta",1,))))))</f>
        <v/>
      </c>
      <c r="J51" s="192"/>
      <c r="K51" s="186">
        <f ca="1">IF(NOT(ISERROR(MATCH(J51,'Tabla Impacto'!$B$221:$B$223,0))),'Tabla Impacto'!$F$223&amp;"Por favor no seleccionar los criterios de impacto(Afectación Económica o presupuestal y Pérdida Reputacional)",J51)</f>
        <v>0</v>
      </c>
      <c r="L51" s="191" t="str">
        <f ca="1">IF(OR(K51='Tabla Impacto'!$C$11,K51='Tabla Impacto'!$D$11),"Leve",IF(OR(K51='Tabla Impacto'!$C$12,K51='Tabla Impacto'!$D$12),"Menor",IF(OR(K51='Tabla Impacto'!$C$13,K51='Tabla Impacto'!$D$13),"Moderado",IF(OR(K51='Tabla Impacto'!$C$14,K51='Tabla Impacto'!$D$14),"Mayor",IF(OR(K51='Tabla Impacto'!$C$15,K51='Tabla Impacto'!$D$15),"Catastrófico","")))))</f>
        <v/>
      </c>
      <c r="M51" s="186" t="str">
        <f ca="1">IF(L51="","",IF(L51="Leve",0.2,IF(L51="Menor",0.4,IF(L51="Moderado",0.6,IF(L51="Mayor",0.8,IF(L51="Catastrófico",1,))))))</f>
        <v/>
      </c>
      <c r="N51" s="187" t="str">
        <f ca="1">IF(OR(AND(H51="Muy Baja",L51="Leve"),AND(H51="Muy Baja",L51="Menor"),AND(H51="Baja",L51="Leve")),"Bajo",IF(OR(AND(H51="Muy baja",L51="Moderado"),AND(H51="Baja",L51="Menor"),AND(H51="Baja",L51="Moderado"),AND(H51="Media",L51="Leve"),AND(H51="Media",L51="Menor"),AND(H51="Media",L51="Moderado"),AND(H51="Alta",L51="Leve"),AND(H51="Alta",L51="Menor")),"Moderado",IF(OR(AND(H51="Muy Baja",L51="Mayor"),AND(H51="Baja",L51="Mayor"),AND(H51="Media",L51="Mayor"),AND(H51="Alta",L51="Moderado"),AND(H51="Alta",L51="Mayor"),AND(H51="Muy Alta",L51="Leve"),AND(H51="Muy Alta",L51="Menor"),AND(H51="Muy Alta",L51="Moderado"),AND(H51="Muy Alta",L51="Mayor")),"Alto",IF(OR(AND(H51="Muy Baja",L51="Catastrófico"),AND(H51="Baja",L51="Catastrófico"),AND(H51="Media",L51="Catastrófico"),AND(H51="Alta",L51="Catastrófico"),AND(H51="Muy Alta",L51="Catastrófico")),"Extremo",""))))</f>
        <v/>
      </c>
      <c r="O51" s="122">
        <v>1</v>
      </c>
      <c r="P51" s="123"/>
      <c r="Q51" s="124" t="str">
        <f>IF(OR(R51="Preventivo",R51="Detectivo"),"Probabilidad",IF(R51="Correctivo","Impacto",""))</f>
        <v/>
      </c>
      <c r="R51" s="125"/>
      <c r="S51" s="125"/>
      <c r="T51" s="126" t="str">
        <f>IF(AND(R51="Preventivo",S51="Automático"),"50%",IF(AND(R51="Preventivo",S51="Manual"),"40%",IF(AND(R51="Detectivo",S51="Automático"),"40%",IF(AND(R51="Detectivo",S51="Manual"),"30%",IF(AND(R51="Correctivo",S51="Automático"),"35%",IF(AND(R51="Correctivo",S51="Manual"),"25%",""))))))</f>
        <v/>
      </c>
      <c r="U51" s="125"/>
      <c r="V51" s="125"/>
      <c r="W51" s="125"/>
      <c r="X51" s="127" t="str">
        <f>IFERROR(IF(Q51="Probabilidad",(I51-(+I51*T51)),IF(Q51="Impacto",I51,"")),"")</f>
        <v/>
      </c>
      <c r="Y51" s="128" t="str">
        <f>IFERROR(IF(X51="","",IF(X51&lt;=0.2,"Muy Baja",IF(X51&lt;=0.4,"Baja",IF(X51&lt;=0.6,"Media",IF(X51&lt;=0.8,"Alta","Muy Alta"))))),"")</f>
        <v/>
      </c>
      <c r="Z51" s="126" t="str">
        <f>+X51</f>
        <v/>
      </c>
      <c r="AA51" s="128" t="str">
        <f>IFERROR(IF(AB51="","",IF(AB51&lt;=0.2,"Leve",IF(AB51&lt;=0.4,"Menor",IF(AB51&lt;=0.6,"Moderado",IF(AB51&lt;=0.8,"Mayor","Catastrófico"))))),"")</f>
        <v/>
      </c>
      <c r="AB51" s="126" t="str">
        <f>IFERROR(IF(Q51="Impacto",(M51-(+M51*T51)),IF(Q51="Probabilidad",M51,"")),"")</f>
        <v/>
      </c>
      <c r="AC51" s="129"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125"/>
      <c r="AE51" s="130"/>
      <c r="AF51" s="131"/>
      <c r="AG51" s="132"/>
      <c r="AH51" s="132"/>
      <c r="AI51" s="130"/>
      <c r="AJ51" s="131"/>
      <c r="AK51" s="114"/>
      <c r="AL51" s="114"/>
      <c r="AM51" s="114"/>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4"/>
    </row>
    <row r="52" spans="1:68" x14ac:dyDescent="0.2">
      <c r="A52" s="184"/>
      <c r="B52" s="188"/>
      <c r="C52" s="188"/>
      <c r="D52" s="188"/>
      <c r="E52" s="189"/>
      <c r="F52" s="188"/>
      <c r="G52" s="190"/>
      <c r="H52" s="191"/>
      <c r="I52" s="186"/>
      <c r="J52" s="192"/>
      <c r="K52" s="186">
        <f ca="1">IF(NOT(ISERROR(MATCH(J52,_xlfn.ANCHORARRAY(E63),0))),I65&amp;"Por favor no seleccionar los criterios de impacto",J52)</f>
        <v>0</v>
      </c>
      <c r="L52" s="191"/>
      <c r="M52" s="186"/>
      <c r="N52" s="187"/>
      <c r="O52" s="122">
        <v>2</v>
      </c>
      <c r="P52" s="123"/>
      <c r="Q52" s="124" t="str">
        <f>IF(OR(R52="Preventivo",R52="Detectivo"),"Probabilidad",IF(R52="Correctivo","Impacto",""))</f>
        <v/>
      </c>
      <c r="R52" s="125"/>
      <c r="S52" s="125"/>
      <c r="T52" s="126" t="str">
        <f t="shared" ref="T52:T56" si="37">IF(AND(R52="Preventivo",S52="Automático"),"50%",IF(AND(R52="Preventivo",S52="Manual"),"40%",IF(AND(R52="Detectivo",S52="Automático"),"40%",IF(AND(R52="Detectivo",S52="Manual"),"30%",IF(AND(R52="Correctivo",S52="Automático"),"35%",IF(AND(R52="Correctivo",S52="Manual"),"25%",""))))))</f>
        <v/>
      </c>
      <c r="U52" s="125"/>
      <c r="V52" s="125"/>
      <c r="W52" s="125"/>
      <c r="X52" s="127" t="str">
        <f>IFERROR(IF(AND(Q51="Probabilidad",Q52="Probabilidad"),(Z51-(+Z51*T52)),IF(Q52="Probabilidad",(I51-(+I51*T52)),IF(Q52="Impacto",Z51,""))),"")</f>
        <v/>
      </c>
      <c r="Y52" s="128" t="str">
        <f t="shared" si="4"/>
        <v/>
      </c>
      <c r="Z52" s="126" t="str">
        <f t="shared" ref="Z52:Z56" si="38">+X52</f>
        <v/>
      </c>
      <c r="AA52" s="128" t="str">
        <f t="shared" si="6"/>
        <v/>
      </c>
      <c r="AB52" s="126" t="str">
        <f>IFERROR(IF(AND(Q51="Impacto",Q52="Impacto"),(AB45-(+AB45*T52)),IF(Q52="Impacto",($M$51-(+$M$51*T52)),IF(Q52="Probabilidad",AB45,""))),"")</f>
        <v/>
      </c>
      <c r="AC52" s="129" t="str">
        <f t="shared" ref="AC52:AC53" si="39">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25"/>
      <c r="AE52" s="130"/>
      <c r="AF52" s="131"/>
      <c r="AG52" s="132"/>
      <c r="AH52" s="132"/>
      <c r="AI52" s="130"/>
      <c r="AJ52" s="131"/>
    </row>
    <row r="53" spans="1:68" x14ac:dyDescent="0.2">
      <c r="A53" s="184"/>
      <c r="B53" s="188"/>
      <c r="C53" s="188"/>
      <c r="D53" s="188"/>
      <c r="E53" s="189"/>
      <c r="F53" s="188"/>
      <c r="G53" s="190"/>
      <c r="H53" s="191"/>
      <c r="I53" s="186"/>
      <c r="J53" s="192"/>
      <c r="K53" s="186">
        <f ca="1">IF(NOT(ISERROR(MATCH(J53,_xlfn.ANCHORARRAY(E64),0))),I66&amp;"Por favor no seleccionar los criterios de impacto",J53)</f>
        <v>0</v>
      </c>
      <c r="L53" s="191"/>
      <c r="M53" s="186"/>
      <c r="N53" s="187"/>
      <c r="O53" s="122">
        <v>3</v>
      </c>
      <c r="P53" s="134"/>
      <c r="Q53" s="124" t="str">
        <f>IF(OR(R53="Preventivo",R53="Detectivo"),"Probabilidad",IF(R53="Correctivo","Impacto",""))</f>
        <v/>
      </c>
      <c r="R53" s="125"/>
      <c r="S53" s="125"/>
      <c r="T53" s="126" t="str">
        <f t="shared" si="37"/>
        <v/>
      </c>
      <c r="U53" s="125"/>
      <c r="V53" s="125"/>
      <c r="W53" s="125"/>
      <c r="X53" s="127" t="str">
        <f>IFERROR(IF(AND(Q52="Probabilidad",Q53="Probabilidad"),(Z52-(+Z52*T53)),IF(AND(Q52="Impacto",Q53="Probabilidad"),(Z51-(+Z51*T53)),IF(Q53="Impacto",Z52,""))),"")</f>
        <v/>
      </c>
      <c r="Y53" s="128" t="str">
        <f t="shared" si="4"/>
        <v/>
      </c>
      <c r="Z53" s="126" t="str">
        <f t="shared" si="38"/>
        <v/>
      </c>
      <c r="AA53" s="128" t="str">
        <f t="shared" si="6"/>
        <v/>
      </c>
      <c r="AB53" s="126" t="str">
        <f>IFERROR(IF(AND(Q52="Impacto",Q53="Impacto"),(AB52-(+AB52*T53)),IF(AND(Q52="Probabilidad",Q53="Impacto"),(AB51-(+AB51*T53)),IF(Q53="Probabilidad",AB52,""))),"")</f>
        <v/>
      </c>
      <c r="AC53" s="129" t="str">
        <f t="shared" si="39"/>
        <v/>
      </c>
      <c r="AD53" s="125"/>
      <c r="AE53" s="130"/>
      <c r="AF53" s="131"/>
      <c r="AG53" s="132"/>
      <c r="AH53" s="132"/>
      <c r="AI53" s="130"/>
      <c r="AJ53" s="131"/>
    </row>
    <row r="54" spans="1:68" x14ac:dyDescent="0.2">
      <c r="A54" s="184"/>
      <c r="B54" s="188"/>
      <c r="C54" s="188"/>
      <c r="D54" s="188"/>
      <c r="E54" s="189"/>
      <c r="F54" s="188"/>
      <c r="G54" s="190"/>
      <c r="H54" s="191"/>
      <c r="I54" s="186"/>
      <c r="J54" s="192"/>
      <c r="K54" s="186">
        <f ca="1">IF(NOT(ISERROR(MATCH(J54,_xlfn.ANCHORARRAY(E65),0))),I67&amp;"Por favor no seleccionar los criterios de impacto",J54)</f>
        <v>0</v>
      </c>
      <c r="L54" s="191"/>
      <c r="M54" s="186"/>
      <c r="N54" s="187"/>
      <c r="O54" s="122">
        <v>4</v>
      </c>
      <c r="P54" s="123"/>
      <c r="Q54" s="124" t="str">
        <f t="shared" ref="Q54:Q56" si="40">IF(OR(R54="Preventivo",R54="Detectivo"),"Probabilidad",IF(R54="Correctivo","Impacto",""))</f>
        <v/>
      </c>
      <c r="R54" s="125"/>
      <c r="S54" s="125"/>
      <c r="T54" s="126" t="str">
        <f t="shared" si="37"/>
        <v/>
      </c>
      <c r="U54" s="125"/>
      <c r="V54" s="125"/>
      <c r="W54" s="125"/>
      <c r="X54" s="127" t="str">
        <f t="shared" ref="X54:X56" si="41">IFERROR(IF(AND(Q53="Probabilidad",Q54="Probabilidad"),(Z53-(+Z53*T54)),IF(AND(Q53="Impacto",Q54="Probabilidad"),(Z52-(+Z52*T54)),IF(Q54="Impacto",Z53,""))),"")</f>
        <v/>
      </c>
      <c r="Y54" s="128" t="str">
        <f t="shared" si="4"/>
        <v/>
      </c>
      <c r="Z54" s="126" t="str">
        <f t="shared" si="38"/>
        <v/>
      </c>
      <c r="AA54" s="128" t="str">
        <f t="shared" si="6"/>
        <v/>
      </c>
      <c r="AB54" s="126" t="str">
        <f t="shared" ref="AB54:AB56" si="42">IFERROR(IF(AND(Q53="Impacto",Q54="Impacto"),(AB53-(+AB53*T54)),IF(AND(Q53="Probabilidad",Q54="Impacto"),(AB52-(+AB52*T54)),IF(Q54="Probabilidad",AB53,""))),"")</f>
        <v/>
      </c>
      <c r="AC54" s="129" t="str">
        <f>IFERROR(IF(OR(AND(Y54="Muy Baja",AA54="Leve"),AND(Y54="Muy Baja",AA54="Menor"),AND(Y54="Baja",AA54="Leve")),"Bajo",IF(OR(AND(Y54="Muy baja",AA54="Moderado"),AND(Y54="Baja",AA54="Menor"),AND(Y54="Baja",AA54="Moderado"),AND(Y54="Media",AA54="Leve"),AND(Y54="Media",AA54="Menor"),AND(Y54="Media",AA54="Moderado"),AND(Y54="Alta",AA54="Leve"),AND(Y54="Alta",AA54="Menor")),"Moderado",IF(OR(AND(Y54="Muy Baja",AA54="Mayor"),AND(Y54="Baja",AA54="Mayor"),AND(Y54="Media",AA54="Mayor"),AND(Y54="Alta",AA54="Moderado"),AND(Y54="Alta",AA54="Mayor"),AND(Y54="Muy Alta",AA54="Leve"),AND(Y54="Muy Alta",AA54="Menor"),AND(Y54="Muy Alta",AA54="Moderado"),AND(Y54="Muy Alta",AA54="Mayor")),"Alto",IF(OR(AND(Y54="Muy Baja",AA54="Catastrófico"),AND(Y54="Baja",AA54="Catastrófico"),AND(Y54="Media",AA54="Catastrófico"),AND(Y54="Alta",AA54="Catastrófico"),AND(Y54="Muy Alta",AA54="Catastrófico")),"Extremo","")))),"")</f>
        <v/>
      </c>
      <c r="AD54" s="125"/>
      <c r="AE54" s="130"/>
      <c r="AF54" s="131"/>
      <c r="AG54" s="132"/>
      <c r="AH54" s="132"/>
      <c r="AI54" s="130"/>
      <c r="AJ54" s="131"/>
    </row>
    <row r="55" spans="1:68" x14ac:dyDescent="0.2">
      <c r="A55" s="184"/>
      <c r="B55" s="188"/>
      <c r="C55" s="188"/>
      <c r="D55" s="188"/>
      <c r="E55" s="189"/>
      <c r="F55" s="188"/>
      <c r="G55" s="190"/>
      <c r="H55" s="191"/>
      <c r="I55" s="186"/>
      <c r="J55" s="192"/>
      <c r="K55" s="186">
        <f ca="1">IF(NOT(ISERROR(MATCH(J55,_xlfn.ANCHORARRAY(E66),0))),I68&amp;"Por favor no seleccionar los criterios de impacto",J55)</f>
        <v>0</v>
      </c>
      <c r="L55" s="191"/>
      <c r="M55" s="186"/>
      <c r="N55" s="187"/>
      <c r="O55" s="122">
        <v>5</v>
      </c>
      <c r="P55" s="123"/>
      <c r="Q55" s="124" t="str">
        <f t="shared" si="40"/>
        <v/>
      </c>
      <c r="R55" s="125"/>
      <c r="S55" s="125"/>
      <c r="T55" s="126" t="str">
        <f t="shared" si="37"/>
        <v/>
      </c>
      <c r="U55" s="125"/>
      <c r="V55" s="125"/>
      <c r="W55" s="125"/>
      <c r="X55" s="127" t="str">
        <f t="shared" si="41"/>
        <v/>
      </c>
      <c r="Y55" s="128" t="str">
        <f t="shared" si="4"/>
        <v/>
      </c>
      <c r="Z55" s="126" t="str">
        <f t="shared" si="38"/>
        <v/>
      </c>
      <c r="AA55" s="128" t="str">
        <f t="shared" si="6"/>
        <v/>
      </c>
      <c r="AB55" s="126" t="str">
        <f t="shared" si="42"/>
        <v/>
      </c>
      <c r="AC55" s="129" t="str">
        <f t="shared" ref="AC55:AC56" si="43">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25"/>
      <c r="AE55" s="130"/>
      <c r="AF55" s="131"/>
      <c r="AG55" s="132"/>
      <c r="AH55" s="132"/>
      <c r="AI55" s="130"/>
      <c r="AJ55" s="131"/>
    </row>
    <row r="56" spans="1:68" x14ac:dyDescent="0.2">
      <c r="A56" s="184"/>
      <c r="B56" s="188"/>
      <c r="C56" s="188"/>
      <c r="D56" s="188"/>
      <c r="E56" s="189"/>
      <c r="F56" s="188"/>
      <c r="G56" s="190"/>
      <c r="H56" s="191"/>
      <c r="I56" s="186"/>
      <c r="J56" s="192"/>
      <c r="K56" s="186">
        <f ca="1">IF(NOT(ISERROR(MATCH(J56,_xlfn.ANCHORARRAY(E67),0))),I69&amp;"Por favor no seleccionar los criterios de impacto",J56)</f>
        <v>0</v>
      </c>
      <c r="L56" s="191"/>
      <c r="M56" s="186"/>
      <c r="N56" s="187"/>
      <c r="O56" s="122">
        <v>6</v>
      </c>
      <c r="P56" s="123"/>
      <c r="Q56" s="124" t="str">
        <f t="shared" si="40"/>
        <v/>
      </c>
      <c r="R56" s="125"/>
      <c r="S56" s="125"/>
      <c r="T56" s="126" t="str">
        <f t="shared" si="37"/>
        <v/>
      </c>
      <c r="U56" s="125"/>
      <c r="V56" s="125"/>
      <c r="W56" s="125"/>
      <c r="X56" s="127" t="str">
        <f t="shared" si="41"/>
        <v/>
      </c>
      <c r="Y56" s="128" t="str">
        <f t="shared" si="4"/>
        <v/>
      </c>
      <c r="Z56" s="126" t="str">
        <f t="shared" si="38"/>
        <v/>
      </c>
      <c r="AA56" s="128" t="str">
        <f t="shared" si="6"/>
        <v/>
      </c>
      <c r="AB56" s="126" t="str">
        <f t="shared" si="42"/>
        <v/>
      </c>
      <c r="AC56" s="129" t="str">
        <f t="shared" si="43"/>
        <v/>
      </c>
      <c r="AD56" s="125"/>
      <c r="AE56" s="130"/>
      <c r="AF56" s="131"/>
      <c r="AG56" s="132"/>
      <c r="AH56" s="132"/>
      <c r="AI56" s="130"/>
      <c r="AJ56" s="131"/>
    </row>
    <row r="57" spans="1:68" ht="96" customHeight="1" x14ac:dyDescent="0.2">
      <c r="A57" s="184"/>
      <c r="B57" s="184"/>
      <c r="C57" s="184"/>
      <c r="D57" s="184"/>
      <c r="E57" s="184"/>
      <c r="F57" s="184"/>
      <c r="G57" s="184"/>
      <c r="H57" s="184"/>
      <c r="I57" s="184"/>
      <c r="J57" s="184"/>
      <c r="K57" s="184"/>
      <c r="L57" s="184"/>
      <c r="M57" s="184"/>
      <c r="N57" s="184"/>
      <c r="O57" s="184"/>
      <c r="P57" s="184"/>
      <c r="Q57" s="184"/>
      <c r="R57" s="184"/>
      <c r="S57" s="184"/>
      <c r="T57" s="184"/>
      <c r="U57" s="184"/>
      <c r="V57" s="184"/>
      <c r="W57" s="184"/>
      <c r="X57" s="184"/>
      <c r="Y57" s="184"/>
      <c r="Z57" s="184"/>
      <c r="AA57" s="184"/>
      <c r="AB57" s="184"/>
      <c r="AC57" s="184"/>
      <c r="AD57" s="184"/>
      <c r="AE57" s="184"/>
      <c r="AF57" s="184"/>
      <c r="AG57" s="184"/>
      <c r="AH57" s="184"/>
      <c r="AI57" s="184"/>
      <c r="AJ57" s="184"/>
    </row>
    <row r="59" spans="1:68" x14ac:dyDescent="0.2">
      <c r="A59" s="115"/>
      <c r="B59" s="118"/>
      <c r="C59" s="115"/>
      <c r="D59" s="115"/>
      <c r="F59" s="115"/>
    </row>
  </sheetData>
  <dataConsolidate/>
  <mergeCells count="158">
    <mergeCell ref="A3:B3"/>
    <mergeCell ref="A4:B4"/>
    <mergeCell ref="A5:B5"/>
    <mergeCell ref="A7:A8"/>
    <mergeCell ref="F7:F8"/>
    <mergeCell ref="E7:E8"/>
    <mergeCell ref="D7:D8"/>
    <mergeCell ref="C7:C8"/>
    <mergeCell ref="G7:G8"/>
    <mergeCell ref="H7:H8"/>
    <mergeCell ref="I7:I8"/>
    <mergeCell ref="B7:B8"/>
    <mergeCell ref="N7:N8"/>
    <mergeCell ref="J7:J8"/>
    <mergeCell ref="K7:K8"/>
    <mergeCell ref="Q7:Q8"/>
    <mergeCell ref="R7:W7"/>
    <mergeCell ref="AE7:AE8"/>
    <mergeCell ref="AJ7:AJ8"/>
    <mergeCell ref="AI7:AI8"/>
    <mergeCell ref="AH7:AH8"/>
    <mergeCell ref="AG7:AG8"/>
    <mergeCell ref="AF7:AF8"/>
    <mergeCell ref="L7:L8"/>
    <mergeCell ref="M7:M8"/>
    <mergeCell ref="J9:J14"/>
    <mergeCell ref="K9:K14"/>
    <mergeCell ref="L9:L14"/>
    <mergeCell ref="M9:M14"/>
    <mergeCell ref="N9:N14"/>
    <mergeCell ref="AD7:AD8"/>
    <mergeCell ref="AC7:AC8"/>
    <mergeCell ref="AB7:AB8"/>
    <mergeCell ref="X7:X8"/>
    <mergeCell ref="P7:P8"/>
    <mergeCell ref="O7:O8"/>
    <mergeCell ref="AA7:AA8"/>
    <mergeCell ref="Y7:Y8"/>
    <mergeCell ref="Z7:Z8"/>
    <mergeCell ref="J15:J20"/>
    <mergeCell ref="K15:K20"/>
    <mergeCell ref="L15:L20"/>
    <mergeCell ref="M15:M20"/>
    <mergeCell ref="N15:N20"/>
    <mergeCell ref="A9:A14"/>
    <mergeCell ref="B9:B14"/>
    <mergeCell ref="C9:C14"/>
    <mergeCell ref="D9:D14"/>
    <mergeCell ref="E9:E14"/>
    <mergeCell ref="A15:A20"/>
    <mergeCell ref="B15:B20"/>
    <mergeCell ref="C15:C20"/>
    <mergeCell ref="D15:D20"/>
    <mergeCell ref="E15:E20"/>
    <mergeCell ref="F15:F20"/>
    <mergeCell ref="G15:G20"/>
    <mergeCell ref="H15:H20"/>
    <mergeCell ref="I15:I20"/>
    <mergeCell ref="F9:F14"/>
    <mergeCell ref="G9:G14"/>
    <mergeCell ref="H9:H14"/>
    <mergeCell ref="I9:I14"/>
    <mergeCell ref="M21:M26"/>
    <mergeCell ref="N21:N26"/>
    <mergeCell ref="M27:M32"/>
    <mergeCell ref="N27:N32"/>
    <mergeCell ref="J33:J38"/>
    <mergeCell ref="K33:K38"/>
    <mergeCell ref="L33:L38"/>
    <mergeCell ref="A21:A26"/>
    <mergeCell ref="B21:B26"/>
    <mergeCell ref="C21:C26"/>
    <mergeCell ref="A27:A32"/>
    <mergeCell ref="B27:B32"/>
    <mergeCell ref="C27:C32"/>
    <mergeCell ref="D27:D32"/>
    <mergeCell ref="E27:E32"/>
    <mergeCell ref="F27:F32"/>
    <mergeCell ref="D21:D26"/>
    <mergeCell ref="E21:E26"/>
    <mergeCell ref="J27:J32"/>
    <mergeCell ref="K27:K32"/>
    <mergeCell ref="L27:L32"/>
    <mergeCell ref="F21:F26"/>
    <mergeCell ref="G21:G26"/>
    <mergeCell ref="H21:H26"/>
    <mergeCell ref="I21:I26"/>
    <mergeCell ref="J21:J26"/>
    <mergeCell ref="G27:G32"/>
    <mergeCell ref="H27:H32"/>
    <mergeCell ref="I27:I32"/>
    <mergeCell ref="K21:K26"/>
    <mergeCell ref="L21:L26"/>
    <mergeCell ref="A39:A44"/>
    <mergeCell ref="B39:B44"/>
    <mergeCell ref="C39:C44"/>
    <mergeCell ref="D39:D44"/>
    <mergeCell ref="E39:E44"/>
    <mergeCell ref="A33:A38"/>
    <mergeCell ref="B33:B38"/>
    <mergeCell ref="C33:C38"/>
    <mergeCell ref="D33:D38"/>
    <mergeCell ref="E33:E38"/>
    <mergeCell ref="M33:M38"/>
    <mergeCell ref="N33:N38"/>
    <mergeCell ref="F39:F44"/>
    <mergeCell ref="G39:G44"/>
    <mergeCell ref="H39:H44"/>
    <mergeCell ref="I39:I44"/>
    <mergeCell ref="J39:J44"/>
    <mergeCell ref="F33:F38"/>
    <mergeCell ref="G33:G38"/>
    <mergeCell ref="H33:H38"/>
    <mergeCell ref="I33:I38"/>
    <mergeCell ref="K39:K44"/>
    <mergeCell ref="L39:L44"/>
    <mergeCell ref="M39:M44"/>
    <mergeCell ref="N39:N44"/>
    <mergeCell ref="K51:K56"/>
    <mergeCell ref="L51:L56"/>
    <mergeCell ref="M51:M56"/>
    <mergeCell ref="N51:N56"/>
    <mergeCell ref="J45:J50"/>
    <mergeCell ref="K45:K50"/>
    <mergeCell ref="L45:L50"/>
    <mergeCell ref="A45:A50"/>
    <mergeCell ref="B45:B50"/>
    <mergeCell ref="C45:C50"/>
    <mergeCell ref="D45:D50"/>
    <mergeCell ref="E45:E50"/>
    <mergeCell ref="F45:F50"/>
    <mergeCell ref="G45:G50"/>
    <mergeCell ref="H45:H50"/>
    <mergeCell ref="I45:I50"/>
    <mergeCell ref="A1:D2"/>
    <mergeCell ref="E1:AH2"/>
    <mergeCell ref="AI1:AJ2"/>
    <mergeCell ref="C3:AJ3"/>
    <mergeCell ref="C4:AJ4"/>
    <mergeCell ref="C5:AJ5"/>
    <mergeCell ref="A57:AJ57"/>
    <mergeCell ref="A6:G6"/>
    <mergeCell ref="H6:N6"/>
    <mergeCell ref="O6:W6"/>
    <mergeCell ref="X6:AD6"/>
    <mergeCell ref="AE6:AJ6"/>
    <mergeCell ref="M45:M50"/>
    <mergeCell ref="N45:N50"/>
    <mergeCell ref="A51:A56"/>
    <mergeCell ref="B51:B56"/>
    <mergeCell ref="C51:C56"/>
    <mergeCell ref="D51:D56"/>
    <mergeCell ref="E51:E56"/>
    <mergeCell ref="F51:F56"/>
    <mergeCell ref="G51:G56"/>
    <mergeCell ref="H51:H56"/>
    <mergeCell ref="I51:I56"/>
    <mergeCell ref="J51:J56"/>
  </mergeCells>
  <conditionalFormatting sqref="L15 L21 L27 L33 L39 L45 L51">
    <cfRule type="cellIs" dxfId="226" priority="416" operator="equal">
      <formula>"Catastrófico"</formula>
    </cfRule>
    <cfRule type="cellIs" dxfId="225" priority="417" operator="equal">
      <formula>"Mayor"</formula>
    </cfRule>
    <cfRule type="cellIs" dxfId="224" priority="418" operator="equal">
      <formula>"Moderado"</formula>
    </cfRule>
    <cfRule type="cellIs" dxfId="223" priority="419" operator="equal">
      <formula>"Menor"</formula>
    </cfRule>
    <cfRule type="cellIs" dxfId="222" priority="420" operator="equal">
      <formula>"Leve"</formula>
    </cfRule>
  </conditionalFormatting>
  <conditionalFormatting sqref="N15">
    <cfRule type="cellIs" dxfId="221" priority="286" operator="equal">
      <formula>"Extremo"</formula>
    </cfRule>
    <cfRule type="cellIs" dxfId="220" priority="287" operator="equal">
      <formula>"Alto"</formula>
    </cfRule>
    <cfRule type="cellIs" dxfId="219" priority="288" operator="equal">
      <formula>"Moderado"</formula>
    </cfRule>
    <cfRule type="cellIs" dxfId="218" priority="289" operator="equal">
      <formula>"Bajo"</formula>
    </cfRule>
  </conditionalFormatting>
  <conditionalFormatting sqref="Y16:Y20">
    <cfRule type="cellIs" dxfId="217" priority="281" operator="equal">
      <formula>"Muy Alta"</formula>
    </cfRule>
    <cfRule type="cellIs" dxfId="216" priority="282" operator="equal">
      <formula>"Alta"</formula>
    </cfRule>
    <cfRule type="cellIs" dxfId="215" priority="283" operator="equal">
      <formula>"Media"</formula>
    </cfRule>
    <cfRule type="cellIs" dxfId="214" priority="284" operator="equal">
      <formula>"Baja"</formula>
    </cfRule>
    <cfRule type="cellIs" dxfId="213" priority="285" operator="equal">
      <formula>"Muy Baja"</formula>
    </cfRule>
  </conditionalFormatting>
  <conditionalFormatting sqref="AA16:AA20">
    <cfRule type="cellIs" dxfId="212" priority="276" operator="equal">
      <formula>"Catastrófico"</formula>
    </cfRule>
    <cfRule type="cellIs" dxfId="211" priority="277" operator="equal">
      <formula>"Mayor"</formula>
    </cfRule>
    <cfRule type="cellIs" dxfId="210" priority="278" operator="equal">
      <formula>"Moderado"</formula>
    </cfRule>
    <cfRule type="cellIs" dxfId="209" priority="279" operator="equal">
      <formula>"Menor"</formula>
    </cfRule>
    <cfRule type="cellIs" dxfId="208" priority="280" operator="equal">
      <formula>"Leve"</formula>
    </cfRule>
  </conditionalFormatting>
  <conditionalFormatting sqref="AC16:AC20">
    <cfRule type="cellIs" dxfId="207" priority="272" operator="equal">
      <formula>"Extremo"</formula>
    </cfRule>
    <cfRule type="cellIs" dxfId="206" priority="273" operator="equal">
      <formula>"Alto"</formula>
    </cfRule>
    <cfRule type="cellIs" dxfId="205" priority="274" operator="equal">
      <formula>"Moderado"</formula>
    </cfRule>
    <cfRule type="cellIs" dxfId="204" priority="275" operator="equal">
      <formula>"Bajo"</formula>
    </cfRule>
  </conditionalFormatting>
  <conditionalFormatting sqref="N21">
    <cfRule type="cellIs" dxfId="203" priority="258" operator="equal">
      <formula>"Extremo"</formula>
    </cfRule>
    <cfRule type="cellIs" dxfId="202" priority="259" operator="equal">
      <formula>"Alto"</formula>
    </cfRule>
    <cfRule type="cellIs" dxfId="201" priority="260" operator="equal">
      <formula>"Moderado"</formula>
    </cfRule>
    <cfRule type="cellIs" dxfId="200" priority="261" operator="equal">
      <formula>"Bajo"</formula>
    </cfRule>
  </conditionalFormatting>
  <conditionalFormatting sqref="Y21:Y26">
    <cfRule type="cellIs" dxfId="199" priority="253" operator="equal">
      <formula>"Muy Alta"</formula>
    </cfRule>
    <cfRule type="cellIs" dxfId="198" priority="254" operator="equal">
      <formula>"Alta"</formula>
    </cfRule>
    <cfRule type="cellIs" dxfId="197" priority="255" operator="equal">
      <formula>"Media"</formula>
    </cfRule>
    <cfRule type="cellIs" dxfId="196" priority="256" operator="equal">
      <formula>"Baja"</formula>
    </cfRule>
    <cfRule type="cellIs" dxfId="195" priority="257" operator="equal">
      <formula>"Muy Baja"</formula>
    </cfRule>
  </conditionalFormatting>
  <conditionalFormatting sqref="AA21:AA26">
    <cfRule type="cellIs" dxfId="194" priority="248" operator="equal">
      <formula>"Catastrófico"</formula>
    </cfRule>
    <cfRule type="cellIs" dxfId="193" priority="249" operator="equal">
      <formula>"Mayor"</formula>
    </cfRule>
    <cfRule type="cellIs" dxfId="192" priority="250" operator="equal">
      <formula>"Moderado"</formula>
    </cfRule>
    <cfRule type="cellIs" dxfId="191" priority="251" operator="equal">
      <formula>"Menor"</formula>
    </cfRule>
    <cfRule type="cellIs" dxfId="190" priority="252" operator="equal">
      <formula>"Leve"</formula>
    </cfRule>
  </conditionalFormatting>
  <conditionalFormatting sqref="AC21:AC26">
    <cfRule type="cellIs" dxfId="189" priority="244" operator="equal">
      <formula>"Extremo"</formula>
    </cfRule>
    <cfRule type="cellIs" dxfId="188" priority="245" operator="equal">
      <formula>"Alto"</formula>
    </cfRule>
    <cfRule type="cellIs" dxfId="187" priority="246" operator="equal">
      <formula>"Moderado"</formula>
    </cfRule>
    <cfRule type="cellIs" dxfId="186" priority="247" operator="equal">
      <formula>"Bajo"</formula>
    </cfRule>
  </conditionalFormatting>
  <conditionalFormatting sqref="N27">
    <cfRule type="cellIs" dxfId="185" priority="230" operator="equal">
      <formula>"Extremo"</formula>
    </cfRule>
    <cfRule type="cellIs" dxfId="184" priority="231" operator="equal">
      <formula>"Alto"</formula>
    </cfRule>
    <cfRule type="cellIs" dxfId="183" priority="232" operator="equal">
      <formula>"Moderado"</formula>
    </cfRule>
    <cfRule type="cellIs" dxfId="182" priority="233" operator="equal">
      <formula>"Bajo"</formula>
    </cfRule>
  </conditionalFormatting>
  <conditionalFormatting sqref="Y27:Y32">
    <cfRule type="cellIs" dxfId="181" priority="225" operator="equal">
      <formula>"Muy Alta"</formula>
    </cfRule>
    <cfRule type="cellIs" dxfId="180" priority="226" operator="equal">
      <formula>"Alta"</formula>
    </cfRule>
    <cfRule type="cellIs" dxfId="179" priority="227" operator="equal">
      <formula>"Media"</formula>
    </cfRule>
    <cfRule type="cellIs" dxfId="178" priority="228" operator="equal">
      <formula>"Baja"</formula>
    </cfRule>
    <cfRule type="cellIs" dxfId="177" priority="229" operator="equal">
      <formula>"Muy Baja"</formula>
    </cfRule>
  </conditionalFormatting>
  <conditionalFormatting sqref="AA27:AA32">
    <cfRule type="cellIs" dxfId="176" priority="220" operator="equal">
      <formula>"Catastrófico"</formula>
    </cfRule>
    <cfRule type="cellIs" dxfId="175" priority="221" operator="equal">
      <formula>"Mayor"</formula>
    </cfRule>
    <cfRule type="cellIs" dxfId="174" priority="222" operator="equal">
      <formula>"Moderado"</formula>
    </cfRule>
    <cfRule type="cellIs" dxfId="173" priority="223" operator="equal">
      <formula>"Menor"</formula>
    </cfRule>
    <cfRule type="cellIs" dxfId="172" priority="224" operator="equal">
      <formula>"Leve"</formula>
    </cfRule>
  </conditionalFormatting>
  <conditionalFormatting sqref="AC27:AC32">
    <cfRule type="cellIs" dxfId="171" priority="216" operator="equal">
      <formula>"Extremo"</formula>
    </cfRule>
    <cfRule type="cellIs" dxfId="170" priority="217" operator="equal">
      <formula>"Alto"</formula>
    </cfRule>
    <cfRule type="cellIs" dxfId="169" priority="218" operator="equal">
      <formula>"Moderado"</formula>
    </cfRule>
    <cfRule type="cellIs" dxfId="168" priority="219" operator="equal">
      <formula>"Bajo"</formula>
    </cfRule>
  </conditionalFormatting>
  <conditionalFormatting sqref="N33">
    <cfRule type="cellIs" dxfId="167" priority="202" operator="equal">
      <formula>"Extremo"</formula>
    </cfRule>
    <cfRule type="cellIs" dxfId="166" priority="203" operator="equal">
      <formula>"Alto"</formula>
    </cfRule>
    <cfRule type="cellIs" dxfId="165" priority="204" operator="equal">
      <formula>"Moderado"</formula>
    </cfRule>
    <cfRule type="cellIs" dxfId="164" priority="205" operator="equal">
      <formula>"Bajo"</formula>
    </cfRule>
  </conditionalFormatting>
  <conditionalFormatting sqref="Y33:Y38">
    <cfRule type="cellIs" dxfId="163" priority="197" operator="equal">
      <formula>"Muy Alta"</formula>
    </cfRule>
    <cfRule type="cellIs" dxfId="162" priority="198" operator="equal">
      <formula>"Alta"</formula>
    </cfRule>
    <cfRule type="cellIs" dxfId="161" priority="199" operator="equal">
      <formula>"Media"</formula>
    </cfRule>
    <cfRule type="cellIs" dxfId="160" priority="200" operator="equal">
      <formula>"Baja"</formula>
    </cfRule>
    <cfRule type="cellIs" dxfId="159" priority="201" operator="equal">
      <formula>"Muy Baja"</formula>
    </cfRule>
  </conditionalFormatting>
  <conditionalFormatting sqref="AA33:AA38">
    <cfRule type="cellIs" dxfId="158" priority="192" operator="equal">
      <formula>"Catastrófico"</formula>
    </cfRule>
    <cfRule type="cellIs" dxfId="157" priority="193" operator="equal">
      <formula>"Mayor"</formula>
    </cfRule>
    <cfRule type="cellIs" dxfId="156" priority="194" operator="equal">
      <formula>"Moderado"</formula>
    </cfRule>
    <cfRule type="cellIs" dxfId="155" priority="195" operator="equal">
      <formula>"Menor"</formula>
    </cfRule>
    <cfRule type="cellIs" dxfId="154" priority="196" operator="equal">
      <formula>"Leve"</formula>
    </cfRule>
  </conditionalFormatting>
  <conditionalFormatting sqref="AC33:AC38">
    <cfRule type="cellIs" dxfId="153" priority="188" operator="equal">
      <formula>"Extremo"</formula>
    </cfRule>
    <cfRule type="cellIs" dxfId="152" priority="189" operator="equal">
      <formula>"Alto"</formula>
    </cfRule>
    <cfRule type="cellIs" dxfId="151" priority="190" operator="equal">
      <formula>"Moderado"</formula>
    </cfRule>
    <cfRule type="cellIs" dxfId="150" priority="191" operator="equal">
      <formula>"Bajo"</formula>
    </cfRule>
  </conditionalFormatting>
  <conditionalFormatting sqref="N39">
    <cfRule type="cellIs" dxfId="149" priority="174" operator="equal">
      <formula>"Extremo"</formula>
    </cfRule>
    <cfRule type="cellIs" dxfId="148" priority="175" operator="equal">
      <formula>"Alto"</formula>
    </cfRule>
    <cfRule type="cellIs" dxfId="147" priority="176" operator="equal">
      <formula>"Moderado"</formula>
    </cfRule>
    <cfRule type="cellIs" dxfId="146" priority="177" operator="equal">
      <formula>"Bajo"</formula>
    </cfRule>
  </conditionalFormatting>
  <conditionalFormatting sqref="Y39:Y44">
    <cfRule type="cellIs" dxfId="145" priority="169" operator="equal">
      <formula>"Muy Alta"</formula>
    </cfRule>
    <cfRule type="cellIs" dxfId="144" priority="170" operator="equal">
      <formula>"Alta"</formula>
    </cfRule>
    <cfRule type="cellIs" dxfId="143" priority="171" operator="equal">
      <formula>"Media"</formula>
    </cfRule>
    <cfRule type="cellIs" dxfId="142" priority="172" operator="equal">
      <formula>"Baja"</formula>
    </cfRule>
    <cfRule type="cellIs" dxfId="141" priority="173" operator="equal">
      <formula>"Muy Baja"</formula>
    </cfRule>
  </conditionalFormatting>
  <conditionalFormatting sqref="AA39:AA44">
    <cfRule type="cellIs" dxfId="140" priority="164" operator="equal">
      <formula>"Catastrófico"</formula>
    </cfRule>
    <cfRule type="cellIs" dxfId="139" priority="165" operator="equal">
      <formula>"Mayor"</formula>
    </cfRule>
    <cfRule type="cellIs" dxfId="138" priority="166" operator="equal">
      <formula>"Moderado"</formula>
    </cfRule>
    <cfRule type="cellIs" dxfId="137" priority="167" operator="equal">
      <formula>"Menor"</formula>
    </cfRule>
    <cfRule type="cellIs" dxfId="136" priority="168" operator="equal">
      <formula>"Leve"</formula>
    </cfRule>
  </conditionalFormatting>
  <conditionalFormatting sqref="AC39:AC44">
    <cfRule type="cellIs" dxfId="135" priority="160" operator="equal">
      <formula>"Extremo"</formula>
    </cfRule>
    <cfRule type="cellIs" dxfId="134" priority="161" operator="equal">
      <formula>"Alto"</formula>
    </cfRule>
    <cfRule type="cellIs" dxfId="133" priority="162" operator="equal">
      <formula>"Moderado"</formula>
    </cfRule>
    <cfRule type="cellIs" dxfId="132" priority="163" operator="equal">
      <formula>"Bajo"</formula>
    </cfRule>
  </conditionalFormatting>
  <conditionalFormatting sqref="N45">
    <cfRule type="cellIs" dxfId="131" priority="146" operator="equal">
      <formula>"Extremo"</formula>
    </cfRule>
    <cfRule type="cellIs" dxfId="130" priority="147" operator="equal">
      <formula>"Alto"</formula>
    </cfRule>
    <cfRule type="cellIs" dxfId="129" priority="148" operator="equal">
      <formula>"Moderado"</formula>
    </cfRule>
    <cfRule type="cellIs" dxfId="128" priority="149" operator="equal">
      <formula>"Bajo"</formula>
    </cfRule>
  </conditionalFormatting>
  <conditionalFormatting sqref="Y45:Y50">
    <cfRule type="cellIs" dxfId="127" priority="141" operator="equal">
      <formula>"Muy Alta"</formula>
    </cfRule>
    <cfRule type="cellIs" dxfId="126" priority="142" operator="equal">
      <formula>"Alta"</formula>
    </cfRule>
    <cfRule type="cellIs" dxfId="125" priority="143" operator="equal">
      <formula>"Media"</formula>
    </cfRule>
    <cfRule type="cellIs" dxfId="124" priority="144" operator="equal">
      <formula>"Baja"</formula>
    </cfRule>
    <cfRule type="cellIs" dxfId="123" priority="145" operator="equal">
      <formula>"Muy Baja"</formula>
    </cfRule>
  </conditionalFormatting>
  <conditionalFormatting sqref="AA45:AA50">
    <cfRule type="cellIs" dxfId="122" priority="136" operator="equal">
      <formula>"Catastrófico"</formula>
    </cfRule>
    <cfRule type="cellIs" dxfId="121" priority="137" operator="equal">
      <formula>"Mayor"</formula>
    </cfRule>
    <cfRule type="cellIs" dxfId="120" priority="138" operator="equal">
      <formula>"Moderado"</formula>
    </cfRule>
    <cfRule type="cellIs" dxfId="119" priority="139" operator="equal">
      <formula>"Menor"</formula>
    </cfRule>
    <cfRule type="cellIs" dxfId="118" priority="140" operator="equal">
      <formula>"Leve"</formula>
    </cfRule>
  </conditionalFormatting>
  <conditionalFormatting sqref="AC45:AC50">
    <cfRule type="cellIs" dxfId="117" priority="132" operator="equal">
      <formula>"Extremo"</formula>
    </cfRule>
    <cfRule type="cellIs" dxfId="116" priority="133" operator="equal">
      <formula>"Alto"</formula>
    </cfRule>
    <cfRule type="cellIs" dxfId="115" priority="134" operator="equal">
      <formula>"Moderado"</formula>
    </cfRule>
    <cfRule type="cellIs" dxfId="114" priority="135" operator="equal">
      <formula>"Bajo"</formula>
    </cfRule>
  </conditionalFormatting>
  <conditionalFormatting sqref="N51">
    <cfRule type="cellIs" dxfId="113" priority="118" operator="equal">
      <formula>"Extremo"</formula>
    </cfRule>
    <cfRule type="cellIs" dxfId="112" priority="119" operator="equal">
      <formula>"Alto"</formula>
    </cfRule>
    <cfRule type="cellIs" dxfId="111" priority="120" operator="equal">
      <formula>"Moderado"</formula>
    </cfRule>
    <cfRule type="cellIs" dxfId="110" priority="121" operator="equal">
      <formula>"Bajo"</formula>
    </cfRule>
  </conditionalFormatting>
  <conditionalFormatting sqref="Y51:Y56">
    <cfRule type="cellIs" dxfId="109" priority="113" operator="equal">
      <formula>"Muy Alta"</formula>
    </cfRule>
    <cfRule type="cellIs" dxfId="108" priority="114" operator="equal">
      <formula>"Alta"</formula>
    </cfRule>
    <cfRule type="cellIs" dxfId="107" priority="115" operator="equal">
      <formula>"Media"</formula>
    </cfRule>
    <cfRule type="cellIs" dxfId="106" priority="116" operator="equal">
      <formula>"Baja"</formula>
    </cfRule>
    <cfRule type="cellIs" dxfId="105" priority="117" operator="equal">
      <formula>"Muy Baja"</formula>
    </cfRule>
  </conditionalFormatting>
  <conditionalFormatting sqref="AA51:AA56">
    <cfRule type="cellIs" dxfId="104" priority="108" operator="equal">
      <formula>"Catastrófico"</formula>
    </cfRule>
    <cfRule type="cellIs" dxfId="103" priority="109" operator="equal">
      <formula>"Mayor"</formula>
    </cfRule>
    <cfRule type="cellIs" dxfId="102" priority="110" operator="equal">
      <formula>"Moderado"</formula>
    </cfRule>
    <cfRule type="cellIs" dxfId="101" priority="111" operator="equal">
      <formula>"Menor"</formula>
    </cfRule>
    <cfRule type="cellIs" dxfId="100" priority="112" operator="equal">
      <formula>"Leve"</formula>
    </cfRule>
  </conditionalFormatting>
  <conditionalFormatting sqref="AC51:AC56">
    <cfRule type="cellIs" dxfId="99" priority="104" operator="equal">
      <formula>"Extremo"</formula>
    </cfRule>
    <cfRule type="cellIs" dxfId="98" priority="105" operator="equal">
      <formula>"Alto"</formula>
    </cfRule>
    <cfRule type="cellIs" dxfId="97" priority="106" operator="equal">
      <formula>"Moderado"</formula>
    </cfRule>
    <cfRule type="cellIs" dxfId="96" priority="107" operator="equal">
      <formula>"Bajo"</formula>
    </cfRule>
  </conditionalFormatting>
  <conditionalFormatting sqref="K9:K56">
    <cfRule type="containsText" dxfId="95" priority="103" operator="containsText" text="❌">
      <formula>NOT(ISERROR(SEARCH("❌",K9)))</formula>
    </cfRule>
  </conditionalFormatting>
  <conditionalFormatting sqref="H15">
    <cfRule type="cellIs" dxfId="94" priority="88" operator="equal">
      <formula>"Muy Alta"</formula>
    </cfRule>
    <cfRule type="cellIs" dxfId="93" priority="89" operator="equal">
      <formula>"Alta"</formula>
    </cfRule>
    <cfRule type="cellIs" dxfId="92" priority="90" operator="equal">
      <formula>"Media"</formula>
    </cfRule>
    <cfRule type="cellIs" dxfId="91" priority="91" operator="equal">
      <formula>"Baja"</formula>
    </cfRule>
    <cfRule type="cellIs" dxfId="90" priority="92" operator="equal">
      <formula>"Muy Baja"</formula>
    </cfRule>
  </conditionalFormatting>
  <conditionalFormatting sqref="H21">
    <cfRule type="cellIs" dxfId="89" priority="83" operator="equal">
      <formula>"Muy Alta"</formula>
    </cfRule>
    <cfRule type="cellIs" dxfId="88" priority="84" operator="equal">
      <formula>"Alta"</formula>
    </cfRule>
    <cfRule type="cellIs" dxfId="87" priority="85" operator="equal">
      <formula>"Media"</formula>
    </cfRule>
    <cfRule type="cellIs" dxfId="86" priority="86" operator="equal">
      <formula>"Baja"</formula>
    </cfRule>
    <cfRule type="cellIs" dxfId="85" priority="87" operator="equal">
      <formula>"Muy Baja"</formula>
    </cfRule>
  </conditionalFormatting>
  <conditionalFormatting sqref="H27">
    <cfRule type="cellIs" dxfId="84" priority="78" operator="equal">
      <formula>"Muy Alta"</formula>
    </cfRule>
    <cfRule type="cellIs" dxfId="83" priority="79" operator="equal">
      <formula>"Alta"</formula>
    </cfRule>
    <cfRule type="cellIs" dxfId="82" priority="80" operator="equal">
      <formula>"Media"</formula>
    </cfRule>
    <cfRule type="cellIs" dxfId="81" priority="81" operator="equal">
      <formula>"Baja"</formula>
    </cfRule>
    <cfRule type="cellIs" dxfId="80" priority="82" operator="equal">
      <formula>"Muy Baja"</formula>
    </cfRule>
  </conditionalFormatting>
  <conditionalFormatting sqref="H33">
    <cfRule type="cellIs" dxfId="79" priority="73" operator="equal">
      <formula>"Muy Alta"</formula>
    </cfRule>
    <cfRule type="cellIs" dxfId="78" priority="74" operator="equal">
      <formula>"Alta"</formula>
    </cfRule>
    <cfRule type="cellIs" dxfId="77" priority="75" operator="equal">
      <formula>"Media"</formula>
    </cfRule>
    <cfRule type="cellIs" dxfId="76" priority="76" operator="equal">
      <formula>"Baja"</formula>
    </cfRule>
    <cfRule type="cellIs" dxfId="75" priority="77" operator="equal">
      <formula>"Muy Baja"</formula>
    </cfRule>
  </conditionalFormatting>
  <conditionalFormatting sqref="H39">
    <cfRule type="cellIs" dxfId="74" priority="68" operator="equal">
      <formula>"Muy Alta"</formula>
    </cfRule>
    <cfRule type="cellIs" dxfId="73" priority="69" operator="equal">
      <formula>"Alta"</formula>
    </cfRule>
    <cfRule type="cellIs" dxfId="72" priority="70" operator="equal">
      <formula>"Media"</formula>
    </cfRule>
    <cfRule type="cellIs" dxfId="71" priority="71" operator="equal">
      <formula>"Baja"</formula>
    </cfRule>
    <cfRule type="cellIs" dxfId="70" priority="72" operator="equal">
      <formula>"Muy Baja"</formula>
    </cfRule>
  </conditionalFormatting>
  <conditionalFormatting sqref="H45">
    <cfRule type="cellIs" dxfId="69" priority="63" operator="equal">
      <formula>"Muy Alta"</formula>
    </cfRule>
    <cfRule type="cellIs" dxfId="68" priority="64" operator="equal">
      <formula>"Alta"</formula>
    </cfRule>
    <cfRule type="cellIs" dxfId="67" priority="65" operator="equal">
      <formula>"Media"</formula>
    </cfRule>
    <cfRule type="cellIs" dxfId="66" priority="66" operator="equal">
      <formula>"Baja"</formula>
    </cfRule>
    <cfRule type="cellIs" dxfId="65" priority="67" operator="equal">
      <formula>"Muy Baja"</formula>
    </cfRule>
  </conditionalFormatting>
  <conditionalFormatting sqref="H51">
    <cfRule type="cellIs" dxfId="64" priority="58" operator="equal">
      <formula>"Muy Alta"</formula>
    </cfRule>
    <cfRule type="cellIs" dxfId="63" priority="59" operator="equal">
      <formula>"Alta"</formula>
    </cfRule>
    <cfRule type="cellIs" dxfId="62" priority="60" operator="equal">
      <formula>"Media"</formula>
    </cfRule>
    <cfRule type="cellIs" dxfId="61" priority="61" operator="equal">
      <formula>"Baja"</formula>
    </cfRule>
    <cfRule type="cellIs" dxfId="60" priority="62" operator="equal">
      <formula>"Muy Baja"</formula>
    </cfRule>
  </conditionalFormatting>
  <conditionalFormatting sqref="L9">
    <cfRule type="cellIs" dxfId="59" priority="53" operator="equal">
      <formula>"Catastrófico"</formula>
    </cfRule>
    <cfRule type="cellIs" dxfId="58" priority="54" operator="equal">
      <formula>"Mayor"</formula>
    </cfRule>
    <cfRule type="cellIs" dxfId="57" priority="55" operator="equal">
      <formula>"Moderado"</formula>
    </cfRule>
    <cfRule type="cellIs" dxfId="56" priority="56" operator="equal">
      <formula>"Menor"</formula>
    </cfRule>
    <cfRule type="cellIs" dxfId="55" priority="57" operator="equal">
      <formula>"Leve"</formula>
    </cfRule>
  </conditionalFormatting>
  <conditionalFormatting sqref="N9">
    <cfRule type="cellIs" dxfId="54" priority="49" operator="equal">
      <formula>"Extremo"</formula>
    </cfRule>
    <cfRule type="cellIs" dxfId="53" priority="50" operator="equal">
      <formula>"Alto"</formula>
    </cfRule>
    <cfRule type="cellIs" dxfId="52" priority="51" operator="equal">
      <formula>"Moderado"</formula>
    </cfRule>
    <cfRule type="cellIs" dxfId="51" priority="52" operator="equal">
      <formula>"Bajo"</formula>
    </cfRule>
  </conditionalFormatting>
  <conditionalFormatting sqref="H9">
    <cfRule type="cellIs" dxfId="50" priority="43" operator="equal">
      <formula>"Muy Alta"</formula>
    </cfRule>
    <cfRule type="cellIs" dxfId="49" priority="44" operator="equal">
      <formula>"Alta"</formula>
    </cfRule>
    <cfRule type="cellIs" dxfId="48" priority="45" operator="equal">
      <formula>"Media"</formula>
    </cfRule>
    <cfRule type="cellIs" dxfId="47" priority="46" operator="equal">
      <formula>"Baja"</formula>
    </cfRule>
    <cfRule type="cellIs" dxfId="46" priority="47" operator="equal">
      <formula>"Muy Baja"</formula>
    </cfRule>
  </conditionalFormatting>
  <conditionalFormatting sqref="Y10:Y14">
    <cfRule type="cellIs" dxfId="45" priority="38" operator="equal">
      <formula>"Muy Alta"</formula>
    </cfRule>
    <cfRule type="cellIs" dxfId="44" priority="39" operator="equal">
      <formula>"Alta"</formula>
    </cfRule>
    <cfRule type="cellIs" dxfId="43" priority="40" operator="equal">
      <formula>"Media"</formula>
    </cfRule>
    <cfRule type="cellIs" dxfId="42" priority="41" operator="equal">
      <formula>"Baja"</formula>
    </cfRule>
    <cfRule type="cellIs" dxfId="41" priority="42" operator="equal">
      <formula>"Muy Baja"</formula>
    </cfRule>
  </conditionalFormatting>
  <conditionalFormatting sqref="AA10:AA14">
    <cfRule type="cellIs" dxfId="40" priority="33" operator="equal">
      <formula>"Catastrófico"</formula>
    </cfRule>
    <cfRule type="cellIs" dxfId="39" priority="34" operator="equal">
      <formula>"Mayor"</formula>
    </cfRule>
    <cfRule type="cellIs" dxfId="38" priority="35" operator="equal">
      <formula>"Moderado"</formula>
    </cfRule>
    <cfRule type="cellIs" dxfId="37" priority="36" operator="equal">
      <formula>"Menor"</formula>
    </cfRule>
    <cfRule type="cellIs" dxfId="36" priority="37" operator="equal">
      <formula>"Leve"</formula>
    </cfRule>
  </conditionalFormatting>
  <conditionalFormatting sqref="AC10:AC14">
    <cfRule type="cellIs" dxfId="35" priority="29" operator="equal">
      <formula>"Extremo"</formula>
    </cfRule>
    <cfRule type="cellIs" dxfId="34" priority="30" operator="equal">
      <formula>"Alto"</formula>
    </cfRule>
    <cfRule type="cellIs" dxfId="33" priority="31" operator="equal">
      <formula>"Moderado"</formula>
    </cfRule>
    <cfRule type="cellIs" dxfId="32" priority="32" operator="equal">
      <formula>"Bajo"</formula>
    </cfRule>
  </conditionalFormatting>
  <conditionalFormatting sqref="Y15">
    <cfRule type="cellIs" dxfId="31" priority="24" operator="equal">
      <formula>"Muy Alta"</formula>
    </cfRule>
    <cfRule type="cellIs" dxfId="30" priority="25" operator="equal">
      <formula>"Alta"</formula>
    </cfRule>
    <cfRule type="cellIs" dxfId="29" priority="26" operator="equal">
      <formula>"Media"</formula>
    </cfRule>
    <cfRule type="cellIs" dxfId="28" priority="27" operator="equal">
      <formula>"Baja"</formula>
    </cfRule>
    <cfRule type="cellIs" dxfId="27" priority="28" operator="equal">
      <formula>"Muy Baja"</formula>
    </cfRule>
  </conditionalFormatting>
  <conditionalFormatting sqref="AA15">
    <cfRule type="cellIs" dxfId="26" priority="19" operator="equal">
      <formula>"Catastrófico"</formula>
    </cfRule>
    <cfRule type="cellIs" dxfId="25" priority="20" operator="equal">
      <formula>"Mayor"</formula>
    </cfRule>
    <cfRule type="cellIs" dxfId="24" priority="21" operator="equal">
      <formula>"Moderado"</formula>
    </cfRule>
    <cfRule type="cellIs" dxfId="23" priority="22" operator="equal">
      <formula>"Menor"</formula>
    </cfRule>
    <cfRule type="cellIs" dxfId="22" priority="23" operator="equal">
      <formula>"Leve"</formula>
    </cfRule>
  </conditionalFormatting>
  <conditionalFormatting sqref="AC15">
    <cfRule type="cellIs" dxfId="21" priority="15" operator="equal">
      <formula>"Extremo"</formula>
    </cfRule>
    <cfRule type="cellIs" dxfId="20" priority="16" operator="equal">
      <formula>"Alto"</formula>
    </cfRule>
    <cfRule type="cellIs" dxfId="19" priority="17" operator="equal">
      <formula>"Moderado"</formula>
    </cfRule>
    <cfRule type="cellIs" dxfId="18" priority="18" operator="equal">
      <formula>"Bajo"</formula>
    </cfRule>
  </conditionalFormatting>
  <conditionalFormatting sqref="Y9">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9">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9">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'Opciones Tratamiento'!$B$9:$B$10</xm:f>
          </x14:formula1>
          <xm:sqref>AJ51:AJ52 AJ54:AJ55 AJ15:AJ16 AJ18:AJ19 AJ21:AJ22 AJ24:AJ25 AJ27:AJ28 AJ30:AJ31 AJ33:AJ34 AJ36:AJ37 AJ39:AJ40 AJ42:AJ43 AJ45:AJ46 AJ48:AJ49 AJ9:AJ10 AJ12:AJ13</xm:sqref>
        </x14:dataValidation>
        <x14:dataValidation type="list" allowBlank="1" showInputMessage="1" showErrorMessage="1" xr:uid="{00000000-0002-0000-0100-000001000000}">
          <x14:formula1>
            <xm:f>'Tabla Valoración controles'!$D$4:$D$6</xm:f>
          </x14:formula1>
          <xm:sqref>R9:R56</xm:sqref>
        </x14:dataValidation>
        <x14:dataValidation type="list" allowBlank="1" showInputMessage="1" showErrorMessage="1" xr:uid="{00000000-0002-0000-0100-000002000000}">
          <x14:formula1>
            <xm:f>'Tabla Valoración controles'!$D$7:$D$8</xm:f>
          </x14:formula1>
          <xm:sqref>S9:S56</xm:sqref>
        </x14:dataValidation>
        <x14:dataValidation type="list" allowBlank="1" showInputMessage="1" showErrorMessage="1" xr:uid="{00000000-0002-0000-0100-000003000000}">
          <x14:formula1>
            <xm:f>'Tabla Valoración controles'!$D$9:$D$10</xm:f>
          </x14:formula1>
          <xm:sqref>U9:U56</xm:sqref>
        </x14:dataValidation>
        <x14:dataValidation type="list" allowBlank="1" showInputMessage="1" showErrorMessage="1" xr:uid="{00000000-0002-0000-0100-000004000000}">
          <x14:formula1>
            <xm:f>'Tabla Valoración controles'!$D$11:$D$12</xm:f>
          </x14:formula1>
          <xm:sqref>V9:V56</xm:sqref>
        </x14:dataValidation>
        <x14:dataValidation type="list" allowBlank="1" showInputMessage="1" showErrorMessage="1" xr:uid="{00000000-0002-0000-0100-000005000000}">
          <x14:formula1>
            <xm:f>'Tabla Valoración controles'!$D$13:$D$14</xm:f>
          </x14:formula1>
          <xm:sqref>W9:W56</xm:sqref>
        </x14:dataValidation>
        <x14:dataValidation type="list" allowBlank="1" showInputMessage="1" showErrorMessage="1" xr:uid="{00000000-0002-0000-0100-000006000000}">
          <x14:formula1>
            <xm:f>'Opciones Tratamiento'!$B$13:$B$19</xm:f>
          </x14:formula1>
          <xm:sqref>F9:F56</xm:sqref>
        </x14:dataValidation>
        <x14:dataValidation type="list" allowBlank="1" showInputMessage="1" showErrorMessage="1" xr:uid="{00000000-0002-0000-0100-000007000000}">
          <x14:formula1>
            <xm:f>'Opciones Tratamiento'!$E$2:$E$4</xm:f>
          </x14:formula1>
          <xm:sqref>B9:B56</xm:sqref>
        </x14:dataValidation>
        <x14:dataValidation type="list" allowBlank="1" showInputMessage="1" showErrorMessage="1" xr:uid="{00000000-0002-0000-0100-000008000000}">
          <x14:formula1>
            <xm:f>'Opciones Tratamiento'!$B$2:$B$5</xm:f>
          </x14:formula1>
          <xm:sqref>AD9:AD56</xm:sqref>
        </x14:dataValidation>
        <x14:dataValidation type="list" allowBlank="1" showInputMessage="1" showErrorMessage="1" xr:uid="{00000000-0002-0000-0100-000009000000}">
          <x14:formula1>
            <xm:f>'Tabla Impacto'!$F$210:$F$221</xm:f>
          </x14:formula1>
          <xm:sqref>J9:J56</xm:sqref>
        </x14:dataValidation>
        <x14:dataValidation type="custom" allowBlank="1" showInputMessage="1" showErrorMessage="1" error="Recuerde que las acciones se generan bajo la medida de mitigar el riesgo" xr:uid="{00000000-0002-0000-0100-00000A000000}">
          <x14:formula1>
            <xm:f>IF(OR(AD9='Opciones Tratamiento'!$B$2,AD9='Opciones Tratamiento'!$B$3,AD9='Opciones Tratamiento'!$B$4),ISBLANK(AD9),ISTEXT(AD9))</xm:f>
          </x14:formula1>
          <xm:sqref>AE9:AE56</xm:sqref>
        </x14:dataValidation>
        <x14:dataValidation type="custom" allowBlank="1" showInputMessage="1" showErrorMessage="1" error="Recuerde que las acciones se generan bajo la medida de mitigar el riesgo" xr:uid="{00000000-0002-0000-0100-00000B000000}">
          <x14:formula1>
            <xm:f>IF(OR(AD9='Opciones Tratamiento'!$B$2,AD9='Opciones Tratamiento'!$B$3,AD9='Opciones Tratamiento'!$B$4),ISBLANK(AD9),ISTEXT(AD9))</xm:f>
          </x14:formula1>
          <xm:sqref>AF9:AF56</xm:sqref>
        </x14:dataValidation>
        <x14:dataValidation type="custom" allowBlank="1" showInputMessage="1" showErrorMessage="1" error="Recuerde que las acciones se generan bajo la medida de mitigar el riesgo" xr:uid="{00000000-0002-0000-0100-00000C000000}">
          <x14:formula1>
            <xm:f>IF(OR(AD9='Opciones Tratamiento'!$B$2,AD9='Opciones Tratamiento'!$B$3,AD9='Opciones Tratamiento'!$B$4),ISBLANK(AD9),ISTEXT(AD9))</xm:f>
          </x14:formula1>
          <xm:sqref>AG9:AG56</xm:sqref>
        </x14:dataValidation>
        <x14:dataValidation type="custom" allowBlank="1" showInputMessage="1" showErrorMessage="1" error="Recuerde que las acciones se generan bajo la medida de mitigar el riesgo" xr:uid="{00000000-0002-0000-0100-00000D000000}">
          <x14:formula1>
            <xm:f>IF(OR(AD9='Opciones Tratamiento'!$B$2,AD9='Opciones Tratamiento'!$B$3,AD9='Opciones Tratamiento'!$B$4),ISBLANK(AD9),ISTEXT(AD9))</xm:f>
          </x14:formula1>
          <xm:sqref>AH9:AH56</xm:sqref>
        </x14:dataValidation>
        <x14:dataValidation type="custom" allowBlank="1" showInputMessage="1" showErrorMessage="1" error="Recuerde que las acciones se generan bajo la medida de mitigar el riesgo" xr:uid="{00000000-0002-0000-0100-00000E000000}">
          <x14:formula1>
            <xm:f>IF(OR(AD9='Opciones Tratamiento'!$B$2,AD9='Opciones Tratamiento'!$B$3,AD9='Opciones Tratamiento'!$B$4),ISBLANK(AD9),ISTEXT(AD9))</xm:f>
          </x14:formula1>
          <xm:sqref>AI9:AI56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zoomScale="50" zoomScaleNormal="50" workbookViewId="0">
      <selection activeCell="J6" sqref="J6:K7"/>
    </sheetView>
  </sheetViews>
  <sheetFormatPr baseColWidth="10" defaultRowHeight="15" x14ac:dyDescent="0.25"/>
  <cols>
    <col min="2" max="39" width="5.7109375" customWidth="1"/>
    <col min="41" max="46" width="5.7109375" customWidth="1"/>
  </cols>
  <sheetData>
    <row r="1" spans="1:99"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row>
    <row r="2" spans="1:99" ht="18" customHeight="1" x14ac:dyDescent="0.25">
      <c r="A2" s="49"/>
      <c r="B2" s="285" t="s">
        <v>153</v>
      </c>
      <c r="C2" s="285"/>
      <c r="D2" s="285"/>
      <c r="E2" s="285"/>
      <c r="F2" s="285"/>
      <c r="G2" s="285"/>
      <c r="H2" s="285"/>
      <c r="I2" s="285"/>
      <c r="J2" s="253" t="s">
        <v>2</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row>
    <row r="3" spans="1:99" ht="18.75" customHeight="1" x14ac:dyDescent="0.25">
      <c r="A3" s="49"/>
      <c r="B3" s="285"/>
      <c r="C3" s="285"/>
      <c r="D3" s="285"/>
      <c r="E3" s="285"/>
      <c r="F3" s="285"/>
      <c r="G3" s="285"/>
      <c r="H3" s="285"/>
      <c r="I3" s="285"/>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row>
    <row r="4" spans="1:99" ht="15" customHeight="1" x14ac:dyDescent="0.25">
      <c r="A4" s="49"/>
      <c r="B4" s="285"/>
      <c r="C4" s="285"/>
      <c r="D4" s="285"/>
      <c r="E4" s="285"/>
      <c r="F4" s="285"/>
      <c r="G4" s="285"/>
      <c r="H4" s="285"/>
      <c r="I4" s="285"/>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row>
    <row r="5" spans="1:99"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row>
    <row r="6" spans="1:99" ht="15" customHeight="1" x14ac:dyDescent="0.25">
      <c r="A6" s="49"/>
      <c r="B6" s="200" t="s">
        <v>4</v>
      </c>
      <c r="C6" s="200"/>
      <c r="D6" s="201"/>
      <c r="E6" s="238" t="s">
        <v>112</v>
      </c>
      <c r="F6" s="239"/>
      <c r="G6" s="239"/>
      <c r="H6" s="239"/>
      <c r="I6" s="240"/>
      <c r="J6" s="249" t="e">
        <f>IF(AND('Mapa final'!#REF!="Muy Alta",'Mapa final'!#REF!="Leve"),CONCATENATE("R",'Mapa final'!#REF!),"")</f>
        <v>#REF!</v>
      </c>
      <c r="K6" s="250"/>
      <c r="L6" s="250" t="e">
        <f>IF(AND('Mapa final'!#REF!="Muy Alta",'Mapa final'!#REF!="Leve"),CONCATENATE("R",'Mapa final'!#REF!),"")</f>
        <v>#REF!</v>
      </c>
      <c r="M6" s="250"/>
      <c r="N6" s="250" t="str">
        <f ca="1">IF(AND('Mapa final'!$H$9="Muy Alta",'Mapa final'!$L$9="Leve"),CONCATENATE("R",'Mapa final'!$A$9),"")</f>
        <v/>
      </c>
      <c r="O6" s="252"/>
      <c r="P6" s="249" t="e">
        <f>IF(AND('Mapa final'!#REF!="Muy Alta",'Mapa final'!#REF!="Menor"),CONCATENATE("R",'Mapa final'!#REF!),"")</f>
        <v>#REF!</v>
      </c>
      <c r="Q6" s="250"/>
      <c r="R6" s="250" t="e">
        <f>IF(AND('Mapa final'!#REF!="Muy Alta",'Mapa final'!#REF!="Menor"),CONCATENATE("R",'Mapa final'!#REF!),"")</f>
        <v>#REF!</v>
      </c>
      <c r="S6" s="250"/>
      <c r="T6" s="250" t="str">
        <f ca="1">IF(AND('Mapa final'!$H$9="Muy Alta",'Mapa final'!$L$9="Menor"),CONCATENATE("R",'Mapa final'!$A$9),"")</f>
        <v/>
      </c>
      <c r="U6" s="252"/>
      <c r="V6" s="249" t="e">
        <f>IF(AND('Mapa final'!#REF!="Muy Alta",'Mapa final'!#REF!="Moderado"),CONCATENATE("R",'Mapa final'!#REF!),"")</f>
        <v>#REF!</v>
      </c>
      <c r="W6" s="250"/>
      <c r="X6" s="250" t="e">
        <f>IF(AND('Mapa final'!#REF!="Muy Alta",'Mapa final'!#REF!="Moderado"),CONCATENATE("R",'Mapa final'!#REF!),"")</f>
        <v>#REF!</v>
      </c>
      <c r="Y6" s="250"/>
      <c r="Z6" s="250" t="str">
        <f ca="1">IF(AND('Mapa final'!$H$9="Muy Alta",'Mapa final'!$L$9="Moderado"),CONCATENATE("R",'Mapa final'!$A$9),"")</f>
        <v/>
      </c>
      <c r="AA6" s="252"/>
      <c r="AB6" s="249" t="e">
        <f>IF(AND('Mapa final'!#REF!="Muy Alta",'Mapa final'!#REF!="Mayor"),CONCATENATE("R",'Mapa final'!#REF!),"")</f>
        <v>#REF!</v>
      </c>
      <c r="AC6" s="250"/>
      <c r="AD6" s="250" t="e">
        <f>IF(AND('Mapa final'!#REF!="Muy Alta",'Mapa final'!#REF!="Mayor"),CONCATENATE("R",'Mapa final'!#REF!),"")</f>
        <v>#REF!</v>
      </c>
      <c r="AE6" s="250"/>
      <c r="AF6" s="250" t="str">
        <f ca="1">IF(AND('Mapa final'!$H$9="Muy Alta",'Mapa final'!$L$9="Mayor"),CONCATENATE("R",'Mapa final'!$A$9),"")</f>
        <v/>
      </c>
      <c r="AG6" s="252"/>
      <c r="AH6" s="264" t="e">
        <f>IF(AND('Mapa final'!#REF!="Muy Alta",'Mapa final'!#REF!="Catastrófico"),CONCATENATE("R",'Mapa final'!#REF!),"")</f>
        <v>#REF!</v>
      </c>
      <c r="AI6" s="265"/>
      <c r="AJ6" s="265" t="e">
        <f>IF(AND('Mapa final'!#REF!="Muy Alta",'Mapa final'!#REF!="Catastrófico"),CONCATENATE("R",'Mapa final'!#REF!),"")</f>
        <v>#REF!</v>
      </c>
      <c r="AK6" s="265"/>
      <c r="AL6" s="265" t="str">
        <f ca="1">IF(AND('Mapa final'!$H$9="Muy Alta",'Mapa final'!$L$9="Catastrófico"),CONCATENATE("R",'Mapa final'!$A$9),"")</f>
        <v/>
      </c>
      <c r="AM6" s="266"/>
      <c r="AO6" s="202" t="s">
        <v>77</v>
      </c>
      <c r="AP6" s="203"/>
      <c r="AQ6" s="203"/>
      <c r="AR6" s="203"/>
      <c r="AS6" s="203"/>
      <c r="AT6" s="204"/>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row>
    <row r="7" spans="1:99" ht="15" customHeight="1" x14ac:dyDescent="0.25">
      <c r="A7" s="49"/>
      <c r="B7" s="200"/>
      <c r="C7" s="200"/>
      <c r="D7" s="201"/>
      <c r="E7" s="241"/>
      <c r="F7" s="242"/>
      <c r="G7" s="242"/>
      <c r="H7" s="242"/>
      <c r="I7" s="243"/>
      <c r="J7" s="251"/>
      <c r="K7" s="247"/>
      <c r="L7" s="247"/>
      <c r="M7" s="247"/>
      <c r="N7" s="247"/>
      <c r="O7" s="248"/>
      <c r="P7" s="251"/>
      <c r="Q7" s="247"/>
      <c r="R7" s="247"/>
      <c r="S7" s="247"/>
      <c r="T7" s="247"/>
      <c r="U7" s="248"/>
      <c r="V7" s="251"/>
      <c r="W7" s="247"/>
      <c r="X7" s="247"/>
      <c r="Y7" s="247"/>
      <c r="Z7" s="247"/>
      <c r="AA7" s="248"/>
      <c r="AB7" s="251"/>
      <c r="AC7" s="247"/>
      <c r="AD7" s="247"/>
      <c r="AE7" s="247"/>
      <c r="AF7" s="247"/>
      <c r="AG7" s="248"/>
      <c r="AH7" s="258"/>
      <c r="AI7" s="259"/>
      <c r="AJ7" s="259"/>
      <c r="AK7" s="259"/>
      <c r="AL7" s="259"/>
      <c r="AM7" s="260"/>
      <c r="AN7" s="49"/>
      <c r="AO7" s="205"/>
      <c r="AP7" s="206"/>
      <c r="AQ7" s="206"/>
      <c r="AR7" s="206"/>
      <c r="AS7" s="206"/>
      <c r="AT7" s="207"/>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c r="BY7" s="49"/>
      <c r="BZ7" s="49"/>
      <c r="CA7" s="49"/>
      <c r="CB7" s="49"/>
    </row>
    <row r="8" spans="1:99" ht="15" customHeight="1" x14ac:dyDescent="0.25">
      <c r="A8" s="49"/>
      <c r="B8" s="200"/>
      <c r="C8" s="200"/>
      <c r="D8" s="201"/>
      <c r="E8" s="241"/>
      <c r="F8" s="242"/>
      <c r="G8" s="242"/>
      <c r="H8" s="242"/>
      <c r="I8" s="243"/>
      <c r="J8" s="251" t="str">
        <f ca="1">IF(AND('Mapa final'!$H$15="Muy Alta",'Mapa final'!$L$15="Leve"),CONCATENATE("R",'Mapa final'!$A$15),"")</f>
        <v/>
      </c>
      <c r="K8" s="247"/>
      <c r="L8" s="247" t="str">
        <f ca="1">IF(AND('Mapa final'!$H$21="Muy Alta",'Mapa final'!$L$21="Leve"),CONCATENATE("R",'Mapa final'!$A$21),"")</f>
        <v/>
      </c>
      <c r="M8" s="247"/>
      <c r="N8" s="247" t="str">
        <f ca="1">IF(AND('Mapa final'!$H$27="Muy Alta",'Mapa final'!$L$27="Leve"),CONCATENATE("R",'Mapa final'!$A$27),"")</f>
        <v/>
      </c>
      <c r="O8" s="248"/>
      <c r="P8" s="251" t="str">
        <f ca="1">IF(AND('Mapa final'!$H$15="Muy Alta",'Mapa final'!$L$15="Menor"),CONCATENATE("R",'Mapa final'!$A$15),"")</f>
        <v/>
      </c>
      <c r="Q8" s="247"/>
      <c r="R8" s="247" t="str">
        <f ca="1">IF(AND('Mapa final'!$H$21="Muy Alta",'Mapa final'!$L$21="Menor"),CONCATENATE("R",'Mapa final'!$A$21),"")</f>
        <v/>
      </c>
      <c r="S8" s="247"/>
      <c r="T8" s="247" t="str">
        <f ca="1">IF(AND('Mapa final'!$H$27="Muy Alta",'Mapa final'!$L$27="Menor"),CONCATENATE("R",'Mapa final'!$A$27),"")</f>
        <v/>
      </c>
      <c r="U8" s="248"/>
      <c r="V8" s="251" t="str">
        <f ca="1">IF(AND('Mapa final'!$H$15="Muy Alta",'Mapa final'!$L$15="Moderado"),CONCATENATE("R",'Mapa final'!$A$15),"")</f>
        <v/>
      </c>
      <c r="W8" s="247"/>
      <c r="X8" s="247" t="str">
        <f ca="1">IF(AND('Mapa final'!$H$21="Muy Alta",'Mapa final'!$L$21="Moderado"),CONCATENATE("R",'Mapa final'!$A$21),"")</f>
        <v/>
      </c>
      <c r="Y8" s="247"/>
      <c r="Z8" s="247" t="str">
        <f ca="1">IF(AND('Mapa final'!$H$27="Muy Alta",'Mapa final'!$L$27="Moderado"),CONCATENATE("R",'Mapa final'!$A$27),"")</f>
        <v/>
      </c>
      <c r="AA8" s="248"/>
      <c r="AB8" s="251" t="str">
        <f ca="1">IF(AND('Mapa final'!$H$15="Muy Alta",'Mapa final'!$L$15="Mayor"),CONCATENATE("R",'Mapa final'!$A$15),"")</f>
        <v/>
      </c>
      <c r="AC8" s="247"/>
      <c r="AD8" s="247" t="str">
        <f ca="1">IF(AND('Mapa final'!$H$21="Muy Alta",'Mapa final'!$L$21="Mayor"),CONCATENATE("R",'Mapa final'!$A$21),"")</f>
        <v/>
      </c>
      <c r="AE8" s="247"/>
      <c r="AF8" s="247" t="str">
        <f ca="1">IF(AND('Mapa final'!$H$27="Muy Alta",'Mapa final'!$L$27="Mayor"),CONCATENATE("R",'Mapa final'!$A$27),"")</f>
        <v/>
      </c>
      <c r="AG8" s="248"/>
      <c r="AH8" s="258" t="str">
        <f ca="1">IF(AND('Mapa final'!$H$15="Muy Alta",'Mapa final'!$L$15="Catastrófico"),CONCATENATE("R",'Mapa final'!$A$15),"")</f>
        <v/>
      </c>
      <c r="AI8" s="259"/>
      <c r="AJ8" s="259" t="str">
        <f ca="1">IF(AND('Mapa final'!$H$21="Muy Alta",'Mapa final'!$L$21="Catastrófico"),CONCATENATE("R",'Mapa final'!$A$21),"")</f>
        <v/>
      </c>
      <c r="AK8" s="259"/>
      <c r="AL8" s="259" t="str">
        <f ca="1">IF(AND('Mapa final'!$H$27="Muy Alta",'Mapa final'!$L$27="Catastrófico"),CONCATENATE("R",'Mapa final'!$A$27),"")</f>
        <v/>
      </c>
      <c r="AM8" s="260"/>
      <c r="AN8" s="49"/>
      <c r="AO8" s="205"/>
      <c r="AP8" s="206"/>
      <c r="AQ8" s="206"/>
      <c r="AR8" s="206"/>
      <c r="AS8" s="206"/>
      <c r="AT8" s="207"/>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row>
    <row r="9" spans="1:99" ht="15" customHeight="1" x14ac:dyDescent="0.25">
      <c r="A9" s="49"/>
      <c r="B9" s="200"/>
      <c r="C9" s="200"/>
      <c r="D9" s="201"/>
      <c r="E9" s="241"/>
      <c r="F9" s="242"/>
      <c r="G9" s="242"/>
      <c r="H9" s="242"/>
      <c r="I9" s="243"/>
      <c r="J9" s="251"/>
      <c r="K9" s="247"/>
      <c r="L9" s="247"/>
      <c r="M9" s="247"/>
      <c r="N9" s="247"/>
      <c r="O9" s="248"/>
      <c r="P9" s="251"/>
      <c r="Q9" s="247"/>
      <c r="R9" s="247"/>
      <c r="S9" s="247"/>
      <c r="T9" s="247"/>
      <c r="U9" s="248"/>
      <c r="V9" s="251"/>
      <c r="W9" s="247"/>
      <c r="X9" s="247"/>
      <c r="Y9" s="247"/>
      <c r="Z9" s="247"/>
      <c r="AA9" s="248"/>
      <c r="AB9" s="251"/>
      <c r="AC9" s="247"/>
      <c r="AD9" s="247"/>
      <c r="AE9" s="247"/>
      <c r="AF9" s="247"/>
      <c r="AG9" s="248"/>
      <c r="AH9" s="258"/>
      <c r="AI9" s="259"/>
      <c r="AJ9" s="259"/>
      <c r="AK9" s="259"/>
      <c r="AL9" s="259"/>
      <c r="AM9" s="260"/>
      <c r="AN9" s="49"/>
      <c r="AO9" s="205"/>
      <c r="AP9" s="206"/>
      <c r="AQ9" s="206"/>
      <c r="AR9" s="206"/>
      <c r="AS9" s="206"/>
      <c r="AT9" s="207"/>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c r="BY9" s="49"/>
      <c r="BZ9" s="49"/>
      <c r="CA9" s="49"/>
      <c r="CB9" s="49"/>
    </row>
    <row r="10" spans="1:99" ht="15" customHeight="1" x14ac:dyDescent="0.25">
      <c r="A10" s="49"/>
      <c r="B10" s="200"/>
      <c r="C10" s="200"/>
      <c r="D10" s="201"/>
      <c r="E10" s="241"/>
      <c r="F10" s="242"/>
      <c r="G10" s="242"/>
      <c r="H10" s="242"/>
      <c r="I10" s="243"/>
      <c r="J10" s="251" t="str">
        <f ca="1">IF(AND('Mapa final'!$H$33="Muy Alta",'Mapa final'!$L$33="Leve"),CONCATENATE("R",'Mapa final'!$A$33),"")</f>
        <v/>
      </c>
      <c r="K10" s="247"/>
      <c r="L10" s="247" t="str">
        <f ca="1">IF(AND('Mapa final'!$H$39="Muy Alta",'Mapa final'!$L$39="Leve"),CONCATENATE("R",'Mapa final'!$A$39),"")</f>
        <v/>
      </c>
      <c r="M10" s="247"/>
      <c r="N10" s="247" t="str">
        <f ca="1">IF(AND('Mapa final'!$H$45="Muy Alta",'Mapa final'!$L$45="Leve"),CONCATENATE("R",'Mapa final'!$A$45),"")</f>
        <v/>
      </c>
      <c r="O10" s="248"/>
      <c r="P10" s="251" t="str">
        <f ca="1">IF(AND('Mapa final'!$H$33="Muy Alta",'Mapa final'!$L$33="Menor"),CONCATENATE("R",'Mapa final'!$A$33),"")</f>
        <v/>
      </c>
      <c r="Q10" s="247"/>
      <c r="R10" s="247" t="str">
        <f ca="1">IF(AND('Mapa final'!$H$39="Muy Alta",'Mapa final'!$L$39="Menor"),CONCATENATE("R",'Mapa final'!$A$39),"")</f>
        <v/>
      </c>
      <c r="S10" s="247"/>
      <c r="T10" s="247" t="str">
        <f ca="1">IF(AND('Mapa final'!$H$45="Muy Alta",'Mapa final'!$L$45="Menor"),CONCATENATE("R",'Mapa final'!$A$45),"")</f>
        <v/>
      </c>
      <c r="U10" s="248"/>
      <c r="V10" s="251" t="str">
        <f ca="1">IF(AND('Mapa final'!$H$33="Muy Alta",'Mapa final'!$L$33="Moderado"),CONCATENATE("R",'Mapa final'!$A$33),"")</f>
        <v/>
      </c>
      <c r="W10" s="247"/>
      <c r="X10" s="247" t="str">
        <f ca="1">IF(AND('Mapa final'!$H$39="Muy Alta",'Mapa final'!$L$39="Moderado"),CONCATENATE("R",'Mapa final'!$A$39),"")</f>
        <v/>
      </c>
      <c r="Y10" s="247"/>
      <c r="Z10" s="247" t="str">
        <f ca="1">IF(AND('Mapa final'!$H$45="Muy Alta",'Mapa final'!$L$45="Moderado"),CONCATENATE("R",'Mapa final'!$A$45),"")</f>
        <v/>
      </c>
      <c r="AA10" s="248"/>
      <c r="AB10" s="251" t="str">
        <f ca="1">IF(AND('Mapa final'!$H$33="Muy Alta",'Mapa final'!$L$33="Mayor"),CONCATENATE("R",'Mapa final'!$A$33),"")</f>
        <v/>
      </c>
      <c r="AC10" s="247"/>
      <c r="AD10" s="247" t="str">
        <f ca="1">IF(AND('Mapa final'!$H$39="Muy Alta",'Mapa final'!$L$39="Mayor"),CONCATENATE("R",'Mapa final'!$A$39),"")</f>
        <v/>
      </c>
      <c r="AE10" s="247"/>
      <c r="AF10" s="247" t="str">
        <f ca="1">IF(AND('Mapa final'!$H$45="Muy Alta",'Mapa final'!$L$45="Mayor"),CONCATENATE("R",'Mapa final'!$A$45),"")</f>
        <v/>
      </c>
      <c r="AG10" s="248"/>
      <c r="AH10" s="258" t="str">
        <f ca="1">IF(AND('Mapa final'!$H$33="Muy Alta",'Mapa final'!$L$33="Catastrófico"),CONCATENATE("R",'Mapa final'!$A$33),"")</f>
        <v/>
      </c>
      <c r="AI10" s="259"/>
      <c r="AJ10" s="259" t="str">
        <f ca="1">IF(AND('Mapa final'!$H$39="Muy Alta",'Mapa final'!$L$39="Catastrófico"),CONCATENATE("R",'Mapa final'!$A$39),"")</f>
        <v/>
      </c>
      <c r="AK10" s="259"/>
      <c r="AL10" s="259" t="str">
        <f ca="1">IF(AND('Mapa final'!$H$45="Muy Alta",'Mapa final'!$L$45="Catastrófico"),CONCATENATE("R",'Mapa final'!$A$45),"")</f>
        <v/>
      </c>
      <c r="AM10" s="260"/>
      <c r="AN10" s="49"/>
      <c r="AO10" s="205"/>
      <c r="AP10" s="206"/>
      <c r="AQ10" s="206"/>
      <c r="AR10" s="206"/>
      <c r="AS10" s="206"/>
      <c r="AT10" s="207"/>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c r="BY10" s="49"/>
      <c r="BZ10" s="49"/>
      <c r="CA10" s="49"/>
      <c r="CB10" s="49"/>
    </row>
    <row r="11" spans="1:99" ht="15" customHeight="1" x14ac:dyDescent="0.25">
      <c r="A11" s="49"/>
      <c r="B11" s="200"/>
      <c r="C11" s="200"/>
      <c r="D11" s="201"/>
      <c r="E11" s="241"/>
      <c r="F11" s="242"/>
      <c r="G11" s="242"/>
      <c r="H11" s="242"/>
      <c r="I11" s="243"/>
      <c r="J11" s="251"/>
      <c r="K11" s="247"/>
      <c r="L11" s="247"/>
      <c r="M11" s="247"/>
      <c r="N11" s="247"/>
      <c r="O11" s="248"/>
      <c r="P11" s="251"/>
      <c r="Q11" s="247"/>
      <c r="R11" s="247"/>
      <c r="S11" s="247"/>
      <c r="T11" s="247"/>
      <c r="U11" s="248"/>
      <c r="V11" s="251"/>
      <c r="W11" s="247"/>
      <c r="X11" s="247"/>
      <c r="Y11" s="247"/>
      <c r="Z11" s="247"/>
      <c r="AA11" s="248"/>
      <c r="AB11" s="251"/>
      <c r="AC11" s="247"/>
      <c r="AD11" s="247"/>
      <c r="AE11" s="247"/>
      <c r="AF11" s="247"/>
      <c r="AG11" s="248"/>
      <c r="AH11" s="258"/>
      <c r="AI11" s="259"/>
      <c r="AJ11" s="259"/>
      <c r="AK11" s="259"/>
      <c r="AL11" s="259"/>
      <c r="AM11" s="260"/>
      <c r="AN11" s="49"/>
      <c r="AO11" s="205"/>
      <c r="AP11" s="206"/>
      <c r="AQ11" s="206"/>
      <c r="AR11" s="206"/>
      <c r="AS11" s="206"/>
      <c r="AT11" s="207"/>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c r="BY11" s="49"/>
      <c r="BZ11" s="49"/>
      <c r="CA11" s="49"/>
      <c r="CB11" s="49"/>
    </row>
    <row r="12" spans="1:99" ht="15" customHeight="1" x14ac:dyDescent="0.25">
      <c r="A12" s="49"/>
      <c r="B12" s="200"/>
      <c r="C12" s="200"/>
      <c r="D12" s="201"/>
      <c r="E12" s="241"/>
      <c r="F12" s="242"/>
      <c r="G12" s="242"/>
      <c r="H12" s="242"/>
      <c r="I12" s="243"/>
      <c r="J12" s="251" t="str">
        <f ca="1">IF(AND('Mapa final'!$H$51="Muy Alta",'Mapa final'!$L$51="Leve"),CONCATENATE("R",'Mapa final'!$A$51),"")</f>
        <v/>
      </c>
      <c r="K12" s="247"/>
      <c r="L12" s="247" t="str">
        <f>IF(AND('Mapa final'!$H$57="Muy Alta",'Mapa final'!$L$57="Leve"),CONCATENATE("R",'Mapa final'!$A$57),"")</f>
        <v/>
      </c>
      <c r="M12" s="247"/>
      <c r="N12" s="247" t="str">
        <f>IF(AND('Mapa final'!$H$63="Muy Alta",'Mapa final'!$L$63="Leve"),CONCATENATE("R",'Mapa final'!$A$63),"")</f>
        <v/>
      </c>
      <c r="O12" s="248"/>
      <c r="P12" s="251" t="str">
        <f ca="1">IF(AND('Mapa final'!$H$51="Muy Alta",'Mapa final'!$L$51="Menor"),CONCATENATE("R",'Mapa final'!$A$51),"")</f>
        <v/>
      </c>
      <c r="Q12" s="247"/>
      <c r="R12" s="247" t="str">
        <f>IF(AND('Mapa final'!$H$57="Muy Alta",'Mapa final'!$L$57="Menor"),CONCATENATE("R",'Mapa final'!$A$57),"")</f>
        <v/>
      </c>
      <c r="S12" s="247"/>
      <c r="T12" s="247" t="str">
        <f>IF(AND('Mapa final'!$H$63="Muy Alta",'Mapa final'!$L$63="Menor"),CONCATENATE("R",'Mapa final'!$A$63),"")</f>
        <v/>
      </c>
      <c r="U12" s="248"/>
      <c r="V12" s="251" t="str">
        <f ca="1">IF(AND('Mapa final'!$H$51="Muy Alta",'Mapa final'!$L$51="Moderado"),CONCATENATE("R",'Mapa final'!$A$51),"")</f>
        <v/>
      </c>
      <c r="W12" s="247"/>
      <c r="X12" s="247" t="str">
        <f>IF(AND('Mapa final'!$H$57="Muy Alta",'Mapa final'!$L$57="Moderado"),CONCATENATE("R",'Mapa final'!$A$57),"")</f>
        <v/>
      </c>
      <c r="Y12" s="247"/>
      <c r="Z12" s="247" t="str">
        <f>IF(AND('Mapa final'!$H$63="Muy Alta",'Mapa final'!$L$63="Moderado"),CONCATENATE("R",'Mapa final'!$A$63),"")</f>
        <v/>
      </c>
      <c r="AA12" s="248"/>
      <c r="AB12" s="251" t="str">
        <f ca="1">IF(AND('Mapa final'!$H$51="Muy Alta",'Mapa final'!$L$51="Mayor"),CONCATENATE("R",'Mapa final'!$A$51),"")</f>
        <v/>
      </c>
      <c r="AC12" s="247"/>
      <c r="AD12" s="247" t="str">
        <f>IF(AND('Mapa final'!$H$57="Muy Alta",'Mapa final'!$L$57="Mayor"),CONCATENATE("R",'Mapa final'!$A$57),"")</f>
        <v/>
      </c>
      <c r="AE12" s="247"/>
      <c r="AF12" s="247" t="str">
        <f>IF(AND('Mapa final'!$H$63="Muy Alta",'Mapa final'!$L$63="Mayor"),CONCATENATE("R",'Mapa final'!$A$63),"")</f>
        <v/>
      </c>
      <c r="AG12" s="248"/>
      <c r="AH12" s="258" t="str">
        <f ca="1">IF(AND('Mapa final'!$H$51="Muy Alta",'Mapa final'!$L$51="Catastrófico"),CONCATENATE("R",'Mapa final'!$A$51),"")</f>
        <v/>
      </c>
      <c r="AI12" s="259"/>
      <c r="AJ12" s="259" t="str">
        <f>IF(AND('Mapa final'!$H$57="Muy Alta",'Mapa final'!$L$57="Catastrófico"),CONCATENATE("R",'Mapa final'!$A$57),"")</f>
        <v/>
      </c>
      <c r="AK12" s="259"/>
      <c r="AL12" s="259" t="str">
        <f>IF(AND('Mapa final'!$H$63="Muy Alta",'Mapa final'!$L$63="Catastrófico"),CONCATENATE("R",'Mapa final'!$A$63),"")</f>
        <v/>
      </c>
      <c r="AM12" s="260"/>
      <c r="AN12" s="49"/>
      <c r="AO12" s="205"/>
      <c r="AP12" s="206"/>
      <c r="AQ12" s="206"/>
      <c r="AR12" s="206"/>
      <c r="AS12" s="206"/>
      <c r="AT12" s="207"/>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row>
    <row r="13" spans="1:99" ht="15.75" customHeight="1" thickBot="1" x14ac:dyDescent="0.3">
      <c r="A13" s="49"/>
      <c r="B13" s="200"/>
      <c r="C13" s="200"/>
      <c r="D13" s="201"/>
      <c r="E13" s="244"/>
      <c r="F13" s="245"/>
      <c r="G13" s="245"/>
      <c r="H13" s="245"/>
      <c r="I13" s="246"/>
      <c r="J13" s="251"/>
      <c r="K13" s="247"/>
      <c r="L13" s="247"/>
      <c r="M13" s="247"/>
      <c r="N13" s="247"/>
      <c r="O13" s="248"/>
      <c r="P13" s="251"/>
      <c r="Q13" s="247"/>
      <c r="R13" s="247"/>
      <c r="S13" s="247"/>
      <c r="T13" s="247"/>
      <c r="U13" s="248"/>
      <c r="V13" s="251"/>
      <c r="W13" s="247"/>
      <c r="X13" s="247"/>
      <c r="Y13" s="247"/>
      <c r="Z13" s="247"/>
      <c r="AA13" s="248"/>
      <c r="AB13" s="251"/>
      <c r="AC13" s="247"/>
      <c r="AD13" s="247"/>
      <c r="AE13" s="247"/>
      <c r="AF13" s="247"/>
      <c r="AG13" s="248"/>
      <c r="AH13" s="261"/>
      <c r="AI13" s="262"/>
      <c r="AJ13" s="262"/>
      <c r="AK13" s="262"/>
      <c r="AL13" s="262"/>
      <c r="AM13" s="263"/>
      <c r="AN13" s="49"/>
      <c r="AO13" s="208"/>
      <c r="AP13" s="209"/>
      <c r="AQ13" s="209"/>
      <c r="AR13" s="209"/>
      <c r="AS13" s="209"/>
      <c r="AT13" s="210"/>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c r="BY13" s="49"/>
      <c r="BZ13" s="49"/>
      <c r="CA13" s="49"/>
      <c r="CB13" s="49"/>
    </row>
    <row r="14" spans="1:99" ht="15" customHeight="1" x14ac:dyDescent="0.25">
      <c r="A14" s="49"/>
      <c r="B14" s="200"/>
      <c r="C14" s="200"/>
      <c r="D14" s="201"/>
      <c r="E14" s="238" t="s">
        <v>111</v>
      </c>
      <c r="F14" s="239"/>
      <c r="G14" s="239"/>
      <c r="H14" s="239"/>
      <c r="I14" s="239"/>
      <c r="J14" s="273" t="e">
        <f>IF(AND('Mapa final'!#REF!="Alta",'Mapa final'!#REF!="Leve"),CONCATENATE("R",'Mapa final'!#REF!),"")</f>
        <v>#REF!</v>
      </c>
      <c r="K14" s="274"/>
      <c r="L14" s="274" t="e">
        <f>IF(AND('Mapa final'!#REF!="Alta",'Mapa final'!#REF!="Leve"),CONCATENATE("R",'Mapa final'!#REF!),"")</f>
        <v>#REF!</v>
      </c>
      <c r="M14" s="274"/>
      <c r="N14" s="274" t="str">
        <f ca="1">IF(AND('Mapa final'!$H$9="Alta",'Mapa final'!$L$9="Leve"),CONCATENATE("R",'Mapa final'!$A$9),"")</f>
        <v/>
      </c>
      <c r="O14" s="275"/>
      <c r="P14" s="273" t="e">
        <f>IF(AND('Mapa final'!#REF!="Alta",'Mapa final'!#REF!="Menor"),CONCATENATE("R",'Mapa final'!#REF!),"")</f>
        <v>#REF!</v>
      </c>
      <c r="Q14" s="274"/>
      <c r="R14" s="274" t="e">
        <f>IF(AND('Mapa final'!#REF!="Alta",'Mapa final'!#REF!="Menor"),CONCATENATE("R",'Mapa final'!#REF!),"")</f>
        <v>#REF!</v>
      </c>
      <c r="S14" s="274"/>
      <c r="T14" s="274" t="str">
        <f ca="1">IF(AND('Mapa final'!$H$9="Alta",'Mapa final'!$L$9="Menor"),CONCATENATE("R",'Mapa final'!$A$9),"")</f>
        <v/>
      </c>
      <c r="U14" s="275"/>
      <c r="V14" s="249" t="e">
        <f>IF(AND('Mapa final'!#REF!="Alta",'Mapa final'!#REF!="Moderado"),CONCATENATE("R",'Mapa final'!#REF!),"")</f>
        <v>#REF!</v>
      </c>
      <c r="W14" s="250"/>
      <c r="X14" s="250" t="e">
        <f>IF(AND('Mapa final'!#REF!="Alta",'Mapa final'!#REF!="Moderado"),CONCATENATE("R",'Mapa final'!#REF!),"")</f>
        <v>#REF!</v>
      </c>
      <c r="Y14" s="250"/>
      <c r="Z14" s="250" t="str">
        <f ca="1">IF(AND('Mapa final'!$H$9="Alta",'Mapa final'!$L$9="Moderado"),CONCATENATE("R",'Mapa final'!$A$9),"")</f>
        <v>R1</v>
      </c>
      <c r="AA14" s="252"/>
      <c r="AB14" s="249" t="e">
        <f>IF(AND('Mapa final'!#REF!="Alta",'Mapa final'!#REF!="Mayor"),CONCATENATE("R",'Mapa final'!#REF!),"")</f>
        <v>#REF!</v>
      </c>
      <c r="AC14" s="250"/>
      <c r="AD14" s="250" t="e">
        <f>IF(AND('Mapa final'!#REF!="Alta",'Mapa final'!#REF!="Mayor"),CONCATENATE("R",'Mapa final'!#REF!),"")</f>
        <v>#REF!</v>
      </c>
      <c r="AE14" s="250"/>
      <c r="AF14" s="250" t="str">
        <f ca="1">IF(AND('Mapa final'!$H$9="Alta",'Mapa final'!$L$9="Mayor"),CONCATENATE("R",'Mapa final'!$A$9),"")</f>
        <v/>
      </c>
      <c r="AG14" s="252"/>
      <c r="AH14" s="264" t="e">
        <f>IF(AND('Mapa final'!#REF!="Alta",'Mapa final'!#REF!="Catastrófico"),CONCATENATE("R",'Mapa final'!#REF!),"")</f>
        <v>#REF!</v>
      </c>
      <c r="AI14" s="265"/>
      <c r="AJ14" s="265" t="e">
        <f>IF(AND('Mapa final'!#REF!="Alta",'Mapa final'!#REF!="Catastrófico"),CONCATENATE("R",'Mapa final'!#REF!),"")</f>
        <v>#REF!</v>
      </c>
      <c r="AK14" s="265"/>
      <c r="AL14" s="265" t="str">
        <f ca="1">IF(AND('Mapa final'!$H$9="Alta",'Mapa final'!$L$9="Catastrófico"),CONCATENATE("R",'Mapa final'!$A$9),"")</f>
        <v/>
      </c>
      <c r="AM14" s="266"/>
      <c r="AN14" s="49"/>
      <c r="AO14" s="211" t="s">
        <v>78</v>
      </c>
      <c r="AP14" s="212"/>
      <c r="AQ14" s="212"/>
      <c r="AR14" s="212"/>
      <c r="AS14" s="212"/>
      <c r="AT14" s="213"/>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c r="BY14" s="49"/>
      <c r="BZ14" s="49"/>
      <c r="CA14" s="49"/>
      <c r="CB14" s="49"/>
    </row>
    <row r="15" spans="1:99" ht="15" customHeight="1" x14ac:dyDescent="0.25">
      <c r="A15" s="49"/>
      <c r="B15" s="200"/>
      <c r="C15" s="200"/>
      <c r="D15" s="201"/>
      <c r="E15" s="241"/>
      <c r="F15" s="242"/>
      <c r="G15" s="242"/>
      <c r="H15" s="242"/>
      <c r="I15" s="242"/>
      <c r="J15" s="267"/>
      <c r="K15" s="268"/>
      <c r="L15" s="268"/>
      <c r="M15" s="268"/>
      <c r="N15" s="268"/>
      <c r="O15" s="269"/>
      <c r="P15" s="267"/>
      <c r="Q15" s="268"/>
      <c r="R15" s="268"/>
      <c r="S15" s="268"/>
      <c r="T15" s="268"/>
      <c r="U15" s="269"/>
      <c r="V15" s="251"/>
      <c r="W15" s="247"/>
      <c r="X15" s="247"/>
      <c r="Y15" s="247"/>
      <c r="Z15" s="247"/>
      <c r="AA15" s="248"/>
      <c r="AB15" s="251"/>
      <c r="AC15" s="247"/>
      <c r="AD15" s="247"/>
      <c r="AE15" s="247"/>
      <c r="AF15" s="247"/>
      <c r="AG15" s="248"/>
      <c r="AH15" s="258"/>
      <c r="AI15" s="259"/>
      <c r="AJ15" s="259"/>
      <c r="AK15" s="259"/>
      <c r="AL15" s="259"/>
      <c r="AM15" s="260"/>
      <c r="AN15" s="49"/>
      <c r="AO15" s="214"/>
      <c r="AP15" s="215"/>
      <c r="AQ15" s="215"/>
      <c r="AR15" s="215"/>
      <c r="AS15" s="215"/>
      <c r="AT15" s="216"/>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row>
    <row r="16" spans="1:99" ht="15" customHeight="1" x14ac:dyDescent="0.25">
      <c r="A16" s="49"/>
      <c r="B16" s="200"/>
      <c r="C16" s="200"/>
      <c r="D16" s="201"/>
      <c r="E16" s="241"/>
      <c r="F16" s="242"/>
      <c r="G16" s="242"/>
      <c r="H16" s="242"/>
      <c r="I16" s="242"/>
      <c r="J16" s="267" t="str">
        <f ca="1">IF(AND('Mapa final'!$H$15="Alta",'Mapa final'!$L$15="Leve"),CONCATENATE("R",'Mapa final'!$A$15),"")</f>
        <v/>
      </c>
      <c r="K16" s="268"/>
      <c r="L16" s="268" t="str">
        <f ca="1">IF(AND('Mapa final'!$H$21="Alta",'Mapa final'!$L$21="Leve"),CONCATENATE("R",'Mapa final'!$A$21),"")</f>
        <v/>
      </c>
      <c r="M16" s="268"/>
      <c r="N16" s="268" t="str">
        <f ca="1">IF(AND('Mapa final'!$H$27="Alta",'Mapa final'!$L$27="Leve"),CONCATENATE("R",'Mapa final'!$A$27),"")</f>
        <v/>
      </c>
      <c r="O16" s="269"/>
      <c r="P16" s="267" t="str">
        <f ca="1">IF(AND('Mapa final'!$H$15="Alta",'Mapa final'!$L$15="Menor"),CONCATENATE("R",'Mapa final'!$A$15),"")</f>
        <v/>
      </c>
      <c r="Q16" s="268"/>
      <c r="R16" s="268" t="str">
        <f ca="1">IF(AND('Mapa final'!$H$21="Alta",'Mapa final'!$L$21="Menor"),CONCATENATE("R",'Mapa final'!$A$21),"")</f>
        <v/>
      </c>
      <c r="S16" s="268"/>
      <c r="T16" s="268" t="str">
        <f ca="1">IF(AND('Mapa final'!$H$27="Alta",'Mapa final'!$L$27="Menor"),CONCATENATE("R",'Mapa final'!$A$27),"")</f>
        <v/>
      </c>
      <c r="U16" s="269"/>
      <c r="V16" s="251" t="str">
        <f ca="1">IF(AND('Mapa final'!$H$15="Alta",'Mapa final'!$L$15="Moderado"),CONCATENATE("R",'Mapa final'!$A$15),"")</f>
        <v/>
      </c>
      <c r="W16" s="247"/>
      <c r="X16" s="247" t="str">
        <f ca="1">IF(AND('Mapa final'!$H$21="Alta",'Mapa final'!$L$21="Moderado"),CONCATENATE("R",'Mapa final'!$A$21),"")</f>
        <v/>
      </c>
      <c r="Y16" s="247"/>
      <c r="Z16" s="247" t="str">
        <f ca="1">IF(AND('Mapa final'!$H$27="Alta",'Mapa final'!$L$27="Moderado"),CONCATENATE("R",'Mapa final'!$A$27),"")</f>
        <v/>
      </c>
      <c r="AA16" s="248"/>
      <c r="AB16" s="251" t="str">
        <f ca="1">IF(AND('Mapa final'!$H$15="Alta",'Mapa final'!$L$15="Mayor"),CONCATENATE("R",'Mapa final'!$A$15),"")</f>
        <v/>
      </c>
      <c r="AC16" s="247"/>
      <c r="AD16" s="247" t="str">
        <f ca="1">IF(AND('Mapa final'!$H$21="Alta",'Mapa final'!$L$21="Mayor"),CONCATENATE("R",'Mapa final'!$A$21),"")</f>
        <v/>
      </c>
      <c r="AE16" s="247"/>
      <c r="AF16" s="247" t="str">
        <f ca="1">IF(AND('Mapa final'!$H$27="Alta",'Mapa final'!$L$27="Mayor"),CONCATENATE("R",'Mapa final'!$A$27),"")</f>
        <v/>
      </c>
      <c r="AG16" s="248"/>
      <c r="AH16" s="258" t="str">
        <f ca="1">IF(AND('Mapa final'!$H$15="Alta",'Mapa final'!$L$15="Catastrófico"),CONCATENATE("R",'Mapa final'!$A$15),"")</f>
        <v/>
      </c>
      <c r="AI16" s="259"/>
      <c r="AJ16" s="259" t="str">
        <f ca="1">IF(AND('Mapa final'!$H$21="Alta",'Mapa final'!$L$21="Catastrófico"),CONCATENATE("R",'Mapa final'!$A$21),"")</f>
        <v/>
      </c>
      <c r="AK16" s="259"/>
      <c r="AL16" s="259" t="str">
        <f ca="1">IF(AND('Mapa final'!$H$27="Alta",'Mapa final'!$L$27="Catastrófico"),CONCATENATE("R",'Mapa final'!$A$27),"")</f>
        <v/>
      </c>
      <c r="AM16" s="260"/>
      <c r="AN16" s="49"/>
      <c r="AO16" s="214"/>
      <c r="AP16" s="215"/>
      <c r="AQ16" s="215"/>
      <c r="AR16" s="215"/>
      <c r="AS16" s="215"/>
      <c r="AT16" s="216"/>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row>
    <row r="17" spans="1:80" ht="15" customHeight="1" x14ac:dyDescent="0.25">
      <c r="A17" s="49"/>
      <c r="B17" s="200"/>
      <c r="C17" s="200"/>
      <c r="D17" s="201"/>
      <c r="E17" s="241"/>
      <c r="F17" s="242"/>
      <c r="G17" s="242"/>
      <c r="H17" s="242"/>
      <c r="I17" s="242"/>
      <c r="J17" s="267"/>
      <c r="K17" s="268"/>
      <c r="L17" s="268"/>
      <c r="M17" s="268"/>
      <c r="N17" s="268"/>
      <c r="O17" s="269"/>
      <c r="P17" s="267"/>
      <c r="Q17" s="268"/>
      <c r="R17" s="268"/>
      <c r="S17" s="268"/>
      <c r="T17" s="268"/>
      <c r="U17" s="269"/>
      <c r="V17" s="251"/>
      <c r="W17" s="247"/>
      <c r="X17" s="247"/>
      <c r="Y17" s="247"/>
      <c r="Z17" s="247"/>
      <c r="AA17" s="248"/>
      <c r="AB17" s="251"/>
      <c r="AC17" s="247"/>
      <c r="AD17" s="247"/>
      <c r="AE17" s="247"/>
      <c r="AF17" s="247"/>
      <c r="AG17" s="248"/>
      <c r="AH17" s="258"/>
      <c r="AI17" s="259"/>
      <c r="AJ17" s="259"/>
      <c r="AK17" s="259"/>
      <c r="AL17" s="259"/>
      <c r="AM17" s="260"/>
      <c r="AN17" s="49"/>
      <c r="AO17" s="214"/>
      <c r="AP17" s="215"/>
      <c r="AQ17" s="215"/>
      <c r="AR17" s="215"/>
      <c r="AS17" s="215"/>
      <c r="AT17" s="216"/>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row>
    <row r="18" spans="1:80" ht="15" customHeight="1" x14ac:dyDescent="0.25">
      <c r="A18" s="49"/>
      <c r="B18" s="200"/>
      <c r="C18" s="200"/>
      <c r="D18" s="201"/>
      <c r="E18" s="241"/>
      <c r="F18" s="242"/>
      <c r="G18" s="242"/>
      <c r="H18" s="242"/>
      <c r="I18" s="242"/>
      <c r="J18" s="267" t="str">
        <f ca="1">IF(AND('Mapa final'!$H$33="Alta",'Mapa final'!$L$33="Leve"),CONCATENATE("R",'Mapa final'!$A$33),"")</f>
        <v/>
      </c>
      <c r="K18" s="268"/>
      <c r="L18" s="268" t="str">
        <f ca="1">IF(AND('Mapa final'!$H$39="Alta",'Mapa final'!$L$39="Leve"),CONCATENATE("R",'Mapa final'!$A$39),"")</f>
        <v/>
      </c>
      <c r="M18" s="268"/>
      <c r="N18" s="268" t="str">
        <f ca="1">IF(AND('Mapa final'!$H$45="Alta",'Mapa final'!$L$45="Leve"),CONCATENATE("R",'Mapa final'!$A$45),"")</f>
        <v/>
      </c>
      <c r="O18" s="269"/>
      <c r="P18" s="267" t="str">
        <f ca="1">IF(AND('Mapa final'!$H$33="Alta",'Mapa final'!$L$33="Menor"),CONCATENATE("R",'Mapa final'!$A$33),"")</f>
        <v/>
      </c>
      <c r="Q18" s="268"/>
      <c r="R18" s="268" t="str">
        <f ca="1">IF(AND('Mapa final'!$H$39="Alta",'Mapa final'!$L$39="Menor"),CONCATENATE("R",'Mapa final'!$A$39),"")</f>
        <v/>
      </c>
      <c r="S18" s="268"/>
      <c r="T18" s="268" t="str">
        <f ca="1">IF(AND('Mapa final'!$H$45="Alta",'Mapa final'!$L$45="Menor"),CONCATENATE("R",'Mapa final'!$A$45),"")</f>
        <v/>
      </c>
      <c r="U18" s="269"/>
      <c r="V18" s="251" t="str">
        <f ca="1">IF(AND('Mapa final'!$H$33="Alta",'Mapa final'!$L$33="Moderado"),CONCATENATE("R",'Mapa final'!$A$33),"")</f>
        <v/>
      </c>
      <c r="W18" s="247"/>
      <c r="X18" s="247" t="str">
        <f ca="1">IF(AND('Mapa final'!$H$39="Alta",'Mapa final'!$L$39="Moderado"),CONCATENATE("R",'Mapa final'!$A$39),"")</f>
        <v/>
      </c>
      <c r="Y18" s="247"/>
      <c r="Z18" s="247" t="str">
        <f ca="1">IF(AND('Mapa final'!$H$45="Alta",'Mapa final'!$L$45="Moderado"),CONCATENATE("R",'Mapa final'!$A$45),"")</f>
        <v/>
      </c>
      <c r="AA18" s="248"/>
      <c r="AB18" s="251" t="str">
        <f ca="1">IF(AND('Mapa final'!$H$33="Alta",'Mapa final'!$L$33="Mayor"),CONCATENATE("R",'Mapa final'!$A$33),"")</f>
        <v/>
      </c>
      <c r="AC18" s="247"/>
      <c r="AD18" s="247" t="str">
        <f ca="1">IF(AND('Mapa final'!$H$39="Alta",'Mapa final'!$L$39="Mayor"),CONCATENATE("R",'Mapa final'!$A$39),"")</f>
        <v/>
      </c>
      <c r="AE18" s="247"/>
      <c r="AF18" s="247" t="str">
        <f ca="1">IF(AND('Mapa final'!$H$45="Alta",'Mapa final'!$L$45="Mayor"),CONCATENATE("R",'Mapa final'!$A$45),"")</f>
        <v/>
      </c>
      <c r="AG18" s="248"/>
      <c r="AH18" s="258" t="str">
        <f ca="1">IF(AND('Mapa final'!$H$33="Alta",'Mapa final'!$L$33="Catastrófico"),CONCATENATE("R",'Mapa final'!$A$33),"")</f>
        <v/>
      </c>
      <c r="AI18" s="259"/>
      <c r="AJ18" s="259" t="str">
        <f ca="1">IF(AND('Mapa final'!$H$39="Alta",'Mapa final'!$L$39="Catastrófico"),CONCATENATE("R",'Mapa final'!$A$39),"")</f>
        <v/>
      </c>
      <c r="AK18" s="259"/>
      <c r="AL18" s="259" t="str">
        <f ca="1">IF(AND('Mapa final'!$H$45="Alta",'Mapa final'!$L$45="Catastrófico"),CONCATENATE("R",'Mapa final'!$A$45),"")</f>
        <v/>
      </c>
      <c r="AM18" s="260"/>
      <c r="AN18" s="49"/>
      <c r="AO18" s="214"/>
      <c r="AP18" s="215"/>
      <c r="AQ18" s="215"/>
      <c r="AR18" s="215"/>
      <c r="AS18" s="215"/>
      <c r="AT18" s="216"/>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row>
    <row r="19" spans="1:80" ht="15" customHeight="1" x14ac:dyDescent="0.25">
      <c r="A19" s="49"/>
      <c r="B19" s="200"/>
      <c r="C19" s="200"/>
      <c r="D19" s="201"/>
      <c r="E19" s="241"/>
      <c r="F19" s="242"/>
      <c r="G19" s="242"/>
      <c r="H19" s="242"/>
      <c r="I19" s="242"/>
      <c r="J19" s="267"/>
      <c r="K19" s="268"/>
      <c r="L19" s="268"/>
      <c r="M19" s="268"/>
      <c r="N19" s="268"/>
      <c r="O19" s="269"/>
      <c r="P19" s="267"/>
      <c r="Q19" s="268"/>
      <c r="R19" s="268"/>
      <c r="S19" s="268"/>
      <c r="T19" s="268"/>
      <c r="U19" s="269"/>
      <c r="V19" s="251"/>
      <c r="W19" s="247"/>
      <c r="X19" s="247"/>
      <c r="Y19" s="247"/>
      <c r="Z19" s="247"/>
      <c r="AA19" s="248"/>
      <c r="AB19" s="251"/>
      <c r="AC19" s="247"/>
      <c r="AD19" s="247"/>
      <c r="AE19" s="247"/>
      <c r="AF19" s="247"/>
      <c r="AG19" s="248"/>
      <c r="AH19" s="258"/>
      <c r="AI19" s="259"/>
      <c r="AJ19" s="259"/>
      <c r="AK19" s="259"/>
      <c r="AL19" s="259"/>
      <c r="AM19" s="260"/>
      <c r="AN19" s="49"/>
      <c r="AO19" s="214"/>
      <c r="AP19" s="215"/>
      <c r="AQ19" s="215"/>
      <c r="AR19" s="215"/>
      <c r="AS19" s="215"/>
      <c r="AT19" s="216"/>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c r="BY19" s="49"/>
      <c r="BZ19" s="49"/>
      <c r="CA19" s="49"/>
      <c r="CB19" s="49"/>
    </row>
    <row r="20" spans="1:80" ht="15" customHeight="1" x14ac:dyDescent="0.25">
      <c r="A20" s="49"/>
      <c r="B20" s="200"/>
      <c r="C20" s="200"/>
      <c r="D20" s="201"/>
      <c r="E20" s="241"/>
      <c r="F20" s="242"/>
      <c r="G20" s="242"/>
      <c r="H20" s="242"/>
      <c r="I20" s="242"/>
      <c r="J20" s="267" t="str">
        <f ca="1">IF(AND('Mapa final'!$H$51="Alta",'Mapa final'!$L$51="Leve"),CONCATENATE("R",'Mapa final'!$A$51),"")</f>
        <v/>
      </c>
      <c r="K20" s="268"/>
      <c r="L20" s="268" t="str">
        <f>IF(AND('Mapa final'!$H$57="Alta",'Mapa final'!$L$57="Leve"),CONCATENATE("R",'Mapa final'!$A$57),"")</f>
        <v/>
      </c>
      <c r="M20" s="268"/>
      <c r="N20" s="268" t="str">
        <f>IF(AND('Mapa final'!$H$63="Alta",'Mapa final'!$L$63="Leve"),CONCATENATE("R",'Mapa final'!$A$63),"")</f>
        <v/>
      </c>
      <c r="O20" s="269"/>
      <c r="P20" s="267" t="str">
        <f ca="1">IF(AND('Mapa final'!$H$51="Alta",'Mapa final'!$L$51="Menor"),CONCATENATE("R",'Mapa final'!$A$51),"")</f>
        <v/>
      </c>
      <c r="Q20" s="268"/>
      <c r="R20" s="268" t="str">
        <f>IF(AND('Mapa final'!$H$57="Alta",'Mapa final'!$L$57="Menor"),CONCATENATE("R",'Mapa final'!$A$57),"")</f>
        <v/>
      </c>
      <c r="S20" s="268"/>
      <c r="T20" s="268" t="str">
        <f>IF(AND('Mapa final'!$H$63="Alta",'Mapa final'!$L$63="Menor"),CONCATENATE("R",'Mapa final'!$A$63),"")</f>
        <v/>
      </c>
      <c r="U20" s="269"/>
      <c r="V20" s="251" t="str">
        <f ca="1">IF(AND('Mapa final'!$H$51="Alta",'Mapa final'!$L$51="Moderado"),CONCATENATE("R",'Mapa final'!$A$51),"")</f>
        <v/>
      </c>
      <c r="W20" s="247"/>
      <c r="X20" s="247" t="str">
        <f>IF(AND('Mapa final'!$H$57="Alta",'Mapa final'!$L$57="Moderado"),CONCATENATE("R",'Mapa final'!$A$57),"")</f>
        <v/>
      </c>
      <c r="Y20" s="247"/>
      <c r="Z20" s="247" t="str">
        <f>IF(AND('Mapa final'!$H$63="Alta",'Mapa final'!$L$63="Moderado"),CONCATENATE("R",'Mapa final'!$A$63),"")</f>
        <v/>
      </c>
      <c r="AA20" s="248"/>
      <c r="AB20" s="251" t="str">
        <f ca="1">IF(AND('Mapa final'!$H$51="Alta",'Mapa final'!$L$51="Mayor"),CONCATENATE("R",'Mapa final'!$A$51),"")</f>
        <v/>
      </c>
      <c r="AC20" s="247"/>
      <c r="AD20" s="247" t="str">
        <f>IF(AND('Mapa final'!$H$57="Alta",'Mapa final'!$L$57="Mayor"),CONCATENATE("R",'Mapa final'!$A$57),"")</f>
        <v/>
      </c>
      <c r="AE20" s="247"/>
      <c r="AF20" s="247" t="str">
        <f>IF(AND('Mapa final'!$H$63="Alta",'Mapa final'!$L$63="Mayor"),CONCATENATE("R",'Mapa final'!$A$63),"")</f>
        <v/>
      </c>
      <c r="AG20" s="248"/>
      <c r="AH20" s="258" t="str">
        <f ca="1">IF(AND('Mapa final'!$H$51="Alta",'Mapa final'!$L$51="Catastrófico"),CONCATENATE("R",'Mapa final'!$A$51),"")</f>
        <v/>
      </c>
      <c r="AI20" s="259"/>
      <c r="AJ20" s="259" t="str">
        <f>IF(AND('Mapa final'!$H$57="Alta",'Mapa final'!$L$57="Catastrófico"),CONCATENATE("R",'Mapa final'!$A$57),"")</f>
        <v/>
      </c>
      <c r="AK20" s="259"/>
      <c r="AL20" s="259" t="str">
        <f>IF(AND('Mapa final'!$H$63="Alta",'Mapa final'!$L$63="Catastrófico"),CONCATENATE("R",'Mapa final'!$A$63),"")</f>
        <v/>
      </c>
      <c r="AM20" s="260"/>
      <c r="AN20" s="49"/>
      <c r="AO20" s="214"/>
      <c r="AP20" s="215"/>
      <c r="AQ20" s="215"/>
      <c r="AR20" s="215"/>
      <c r="AS20" s="215"/>
      <c r="AT20" s="216"/>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c r="BY20" s="49"/>
      <c r="BZ20" s="49"/>
      <c r="CA20" s="49"/>
      <c r="CB20" s="49"/>
    </row>
    <row r="21" spans="1:80" ht="15.75" customHeight="1" thickBot="1" x14ac:dyDescent="0.3">
      <c r="A21" s="49"/>
      <c r="B21" s="200"/>
      <c r="C21" s="200"/>
      <c r="D21" s="201"/>
      <c r="E21" s="244"/>
      <c r="F21" s="245"/>
      <c r="G21" s="245"/>
      <c r="H21" s="245"/>
      <c r="I21" s="245"/>
      <c r="J21" s="270"/>
      <c r="K21" s="271"/>
      <c r="L21" s="271"/>
      <c r="M21" s="271"/>
      <c r="N21" s="271"/>
      <c r="O21" s="272"/>
      <c r="P21" s="270"/>
      <c r="Q21" s="271"/>
      <c r="R21" s="271"/>
      <c r="S21" s="271"/>
      <c r="T21" s="271"/>
      <c r="U21" s="272"/>
      <c r="V21" s="255"/>
      <c r="W21" s="256"/>
      <c r="X21" s="256"/>
      <c r="Y21" s="256"/>
      <c r="Z21" s="256"/>
      <c r="AA21" s="257"/>
      <c r="AB21" s="255"/>
      <c r="AC21" s="256"/>
      <c r="AD21" s="256"/>
      <c r="AE21" s="256"/>
      <c r="AF21" s="256"/>
      <c r="AG21" s="257"/>
      <c r="AH21" s="261"/>
      <c r="AI21" s="262"/>
      <c r="AJ21" s="262"/>
      <c r="AK21" s="262"/>
      <c r="AL21" s="262"/>
      <c r="AM21" s="263"/>
      <c r="AN21" s="49"/>
      <c r="AO21" s="217"/>
      <c r="AP21" s="218"/>
      <c r="AQ21" s="218"/>
      <c r="AR21" s="218"/>
      <c r="AS21" s="218"/>
      <c r="AT21" s="21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row>
    <row r="22" spans="1:80" x14ac:dyDescent="0.25">
      <c r="A22" s="49"/>
      <c r="B22" s="200"/>
      <c r="C22" s="200"/>
      <c r="D22" s="201"/>
      <c r="E22" s="238" t="s">
        <v>113</v>
      </c>
      <c r="F22" s="239"/>
      <c r="G22" s="239"/>
      <c r="H22" s="239"/>
      <c r="I22" s="240"/>
      <c r="J22" s="273" t="e">
        <f>IF(AND('Mapa final'!#REF!="Media",'Mapa final'!#REF!="Leve"),CONCATENATE("R",'Mapa final'!#REF!),"")</f>
        <v>#REF!</v>
      </c>
      <c r="K22" s="274"/>
      <c r="L22" s="274" t="e">
        <f>IF(AND('Mapa final'!#REF!="Media",'Mapa final'!#REF!="Leve"),CONCATENATE("R",'Mapa final'!#REF!),"")</f>
        <v>#REF!</v>
      </c>
      <c r="M22" s="274"/>
      <c r="N22" s="274" t="str">
        <f ca="1">IF(AND('Mapa final'!$H$9="Media",'Mapa final'!$L$9="Leve"),CONCATENATE("R",'Mapa final'!$A$9),"")</f>
        <v/>
      </c>
      <c r="O22" s="275"/>
      <c r="P22" s="273" t="e">
        <f>IF(AND('Mapa final'!#REF!="Media",'Mapa final'!#REF!="Menor"),CONCATENATE("R",'Mapa final'!#REF!),"")</f>
        <v>#REF!</v>
      </c>
      <c r="Q22" s="274"/>
      <c r="R22" s="274" t="e">
        <f>IF(AND('Mapa final'!#REF!="Media",'Mapa final'!#REF!="Menor"),CONCATENATE("R",'Mapa final'!#REF!),"")</f>
        <v>#REF!</v>
      </c>
      <c r="S22" s="274"/>
      <c r="T22" s="274" t="str">
        <f ca="1">IF(AND('Mapa final'!$H$9="Media",'Mapa final'!$L$9="Menor"),CONCATENATE("R",'Mapa final'!$A$9),"")</f>
        <v/>
      </c>
      <c r="U22" s="275"/>
      <c r="V22" s="273" t="e">
        <f>IF(AND('Mapa final'!#REF!="Media",'Mapa final'!#REF!="Moderado"),CONCATENATE("R",'Mapa final'!#REF!),"")</f>
        <v>#REF!</v>
      </c>
      <c r="W22" s="274"/>
      <c r="X22" s="274" t="e">
        <f>IF(AND('Mapa final'!#REF!="Media",'Mapa final'!#REF!="Moderado"),CONCATENATE("R",'Mapa final'!#REF!),"")</f>
        <v>#REF!</v>
      </c>
      <c r="Y22" s="274"/>
      <c r="Z22" s="274" t="str">
        <f ca="1">IF(AND('Mapa final'!$H$9="Media",'Mapa final'!$L$9="Moderado"),CONCATENATE("R",'Mapa final'!$A$9),"")</f>
        <v/>
      </c>
      <c r="AA22" s="275"/>
      <c r="AB22" s="249" t="e">
        <f>IF(AND('Mapa final'!#REF!="Media",'Mapa final'!#REF!="Mayor"),CONCATENATE("R",'Mapa final'!#REF!),"")</f>
        <v>#REF!</v>
      </c>
      <c r="AC22" s="250"/>
      <c r="AD22" s="250" t="e">
        <f>IF(AND('Mapa final'!#REF!="Media",'Mapa final'!#REF!="Mayor"),CONCATENATE("R",'Mapa final'!#REF!),"")</f>
        <v>#REF!</v>
      </c>
      <c r="AE22" s="250"/>
      <c r="AF22" s="250" t="str">
        <f ca="1">IF(AND('Mapa final'!$H$9="Media",'Mapa final'!$L$9="Mayor"),CONCATENATE("R",'Mapa final'!$A$9),"")</f>
        <v/>
      </c>
      <c r="AG22" s="252"/>
      <c r="AH22" s="264" t="e">
        <f>IF(AND('Mapa final'!#REF!="Media",'Mapa final'!#REF!="Catastrófico"),CONCATENATE("R",'Mapa final'!#REF!),"")</f>
        <v>#REF!</v>
      </c>
      <c r="AI22" s="265"/>
      <c r="AJ22" s="265" t="e">
        <f>IF(AND('Mapa final'!#REF!="Media",'Mapa final'!#REF!="Catastrófico"),CONCATENATE("R",'Mapa final'!#REF!),"")</f>
        <v>#REF!</v>
      </c>
      <c r="AK22" s="265"/>
      <c r="AL22" s="265" t="str">
        <f ca="1">IF(AND('Mapa final'!$H$9="Media",'Mapa final'!$L$9="Catastrófico"),CONCATENATE("R",'Mapa final'!$A$9),"")</f>
        <v/>
      </c>
      <c r="AM22" s="266"/>
      <c r="AN22" s="49"/>
      <c r="AO22" s="220" t="s">
        <v>79</v>
      </c>
      <c r="AP22" s="221"/>
      <c r="AQ22" s="221"/>
      <c r="AR22" s="221"/>
      <c r="AS22" s="221"/>
      <c r="AT22" s="222"/>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row>
    <row r="23" spans="1:80" x14ac:dyDescent="0.25">
      <c r="A23" s="49"/>
      <c r="B23" s="200"/>
      <c r="C23" s="200"/>
      <c r="D23" s="201"/>
      <c r="E23" s="241"/>
      <c r="F23" s="242"/>
      <c r="G23" s="242"/>
      <c r="H23" s="242"/>
      <c r="I23" s="243"/>
      <c r="J23" s="267"/>
      <c r="K23" s="268"/>
      <c r="L23" s="268"/>
      <c r="M23" s="268"/>
      <c r="N23" s="268"/>
      <c r="O23" s="269"/>
      <c r="P23" s="267"/>
      <c r="Q23" s="268"/>
      <c r="R23" s="268"/>
      <c r="S23" s="268"/>
      <c r="T23" s="268"/>
      <c r="U23" s="269"/>
      <c r="V23" s="267"/>
      <c r="W23" s="268"/>
      <c r="X23" s="268"/>
      <c r="Y23" s="268"/>
      <c r="Z23" s="268"/>
      <c r="AA23" s="269"/>
      <c r="AB23" s="251"/>
      <c r="AC23" s="247"/>
      <c r="AD23" s="247"/>
      <c r="AE23" s="247"/>
      <c r="AF23" s="247"/>
      <c r="AG23" s="248"/>
      <c r="AH23" s="258"/>
      <c r="AI23" s="259"/>
      <c r="AJ23" s="259"/>
      <c r="AK23" s="259"/>
      <c r="AL23" s="259"/>
      <c r="AM23" s="260"/>
      <c r="AN23" s="49"/>
      <c r="AO23" s="223"/>
      <c r="AP23" s="224"/>
      <c r="AQ23" s="224"/>
      <c r="AR23" s="224"/>
      <c r="AS23" s="224"/>
      <c r="AT23" s="225"/>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c r="BY23" s="49"/>
      <c r="BZ23" s="49"/>
      <c r="CA23" s="49"/>
      <c r="CB23" s="49"/>
    </row>
    <row r="24" spans="1:80" x14ac:dyDescent="0.25">
      <c r="A24" s="49"/>
      <c r="B24" s="200"/>
      <c r="C24" s="200"/>
      <c r="D24" s="201"/>
      <c r="E24" s="241"/>
      <c r="F24" s="242"/>
      <c r="G24" s="242"/>
      <c r="H24" s="242"/>
      <c r="I24" s="243"/>
      <c r="J24" s="267" t="str">
        <f ca="1">IF(AND('Mapa final'!$H$15="Media",'Mapa final'!$L$15="Leve"),CONCATENATE("R",'Mapa final'!$A$15),"")</f>
        <v/>
      </c>
      <c r="K24" s="268"/>
      <c r="L24" s="268" t="str">
        <f ca="1">IF(AND('Mapa final'!$H$21="Media",'Mapa final'!$L$21="Leve"),CONCATENATE("R",'Mapa final'!$A$21),"")</f>
        <v/>
      </c>
      <c r="M24" s="268"/>
      <c r="N24" s="268" t="str">
        <f ca="1">IF(AND('Mapa final'!$H$27="Media",'Mapa final'!$L$27="Leve"),CONCATENATE("R",'Mapa final'!$A$27),"")</f>
        <v/>
      </c>
      <c r="O24" s="269"/>
      <c r="P24" s="267" t="str">
        <f ca="1">IF(AND('Mapa final'!$H$15="Media",'Mapa final'!$L$15="Menor"),CONCATENATE("R",'Mapa final'!$A$15),"")</f>
        <v/>
      </c>
      <c r="Q24" s="268"/>
      <c r="R24" s="268" t="str">
        <f ca="1">IF(AND('Mapa final'!$H$21="Media",'Mapa final'!$L$21="Menor"),CONCATENATE("R",'Mapa final'!$A$21),"")</f>
        <v/>
      </c>
      <c r="S24" s="268"/>
      <c r="T24" s="268" t="str">
        <f ca="1">IF(AND('Mapa final'!$H$27="Media",'Mapa final'!$L$27="Menor"),CONCATENATE("R",'Mapa final'!$A$27),"")</f>
        <v/>
      </c>
      <c r="U24" s="269"/>
      <c r="V24" s="267" t="str">
        <f ca="1">IF(AND('Mapa final'!$H$15="Media",'Mapa final'!$L$15="Moderado"),CONCATENATE("R",'Mapa final'!$A$15),"")</f>
        <v/>
      </c>
      <c r="W24" s="268"/>
      <c r="X24" s="268" t="str">
        <f ca="1">IF(AND('Mapa final'!$H$21="Media",'Mapa final'!$L$21="Moderado"),CONCATENATE("R",'Mapa final'!$A$21),"")</f>
        <v/>
      </c>
      <c r="Y24" s="268"/>
      <c r="Z24" s="268" t="str">
        <f ca="1">IF(AND('Mapa final'!$H$27="Media",'Mapa final'!$L$27="Moderado"),CONCATENATE("R",'Mapa final'!$A$27),"")</f>
        <v/>
      </c>
      <c r="AA24" s="269"/>
      <c r="AB24" s="251" t="str">
        <f ca="1">IF(AND('Mapa final'!$H$15="Media",'Mapa final'!$L$15="Mayor"),CONCATENATE("R",'Mapa final'!$A$15),"")</f>
        <v/>
      </c>
      <c r="AC24" s="247"/>
      <c r="AD24" s="247" t="str">
        <f ca="1">IF(AND('Mapa final'!$H$21="Media",'Mapa final'!$L$21="Mayor"),CONCATENATE("R",'Mapa final'!$A$21),"")</f>
        <v/>
      </c>
      <c r="AE24" s="247"/>
      <c r="AF24" s="247" t="str">
        <f ca="1">IF(AND('Mapa final'!$H$27="Media",'Mapa final'!$L$27="Mayor"),CONCATENATE("R",'Mapa final'!$A$27),"")</f>
        <v/>
      </c>
      <c r="AG24" s="248"/>
      <c r="AH24" s="258" t="str">
        <f ca="1">IF(AND('Mapa final'!$H$15="Media",'Mapa final'!$L$15="Catastrófico"),CONCATENATE("R",'Mapa final'!$A$15),"")</f>
        <v/>
      </c>
      <c r="AI24" s="259"/>
      <c r="AJ24" s="259" t="str">
        <f ca="1">IF(AND('Mapa final'!$H$21="Media",'Mapa final'!$L$21="Catastrófico"),CONCATENATE("R",'Mapa final'!$A$21),"")</f>
        <v/>
      </c>
      <c r="AK24" s="259"/>
      <c r="AL24" s="259" t="str">
        <f ca="1">IF(AND('Mapa final'!$H$27="Media",'Mapa final'!$L$27="Catastrófico"),CONCATENATE("R",'Mapa final'!$A$27),"")</f>
        <v/>
      </c>
      <c r="AM24" s="260"/>
      <c r="AN24" s="49"/>
      <c r="AO24" s="223"/>
      <c r="AP24" s="224"/>
      <c r="AQ24" s="224"/>
      <c r="AR24" s="224"/>
      <c r="AS24" s="224"/>
      <c r="AT24" s="225"/>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c r="BY24" s="49"/>
      <c r="BZ24" s="49"/>
      <c r="CA24" s="49"/>
      <c r="CB24" s="49"/>
    </row>
    <row r="25" spans="1:80" x14ac:dyDescent="0.25">
      <c r="A25" s="49"/>
      <c r="B25" s="200"/>
      <c r="C25" s="200"/>
      <c r="D25" s="201"/>
      <c r="E25" s="241"/>
      <c r="F25" s="242"/>
      <c r="G25" s="242"/>
      <c r="H25" s="242"/>
      <c r="I25" s="243"/>
      <c r="J25" s="267"/>
      <c r="K25" s="268"/>
      <c r="L25" s="268"/>
      <c r="M25" s="268"/>
      <c r="N25" s="268"/>
      <c r="O25" s="269"/>
      <c r="P25" s="267"/>
      <c r="Q25" s="268"/>
      <c r="R25" s="268"/>
      <c r="S25" s="268"/>
      <c r="T25" s="268"/>
      <c r="U25" s="269"/>
      <c r="V25" s="267"/>
      <c r="W25" s="268"/>
      <c r="X25" s="268"/>
      <c r="Y25" s="268"/>
      <c r="Z25" s="268"/>
      <c r="AA25" s="269"/>
      <c r="AB25" s="251"/>
      <c r="AC25" s="247"/>
      <c r="AD25" s="247"/>
      <c r="AE25" s="247"/>
      <c r="AF25" s="247"/>
      <c r="AG25" s="248"/>
      <c r="AH25" s="258"/>
      <c r="AI25" s="259"/>
      <c r="AJ25" s="259"/>
      <c r="AK25" s="259"/>
      <c r="AL25" s="259"/>
      <c r="AM25" s="260"/>
      <c r="AN25" s="49"/>
      <c r="AO25" s="223"/>
      <c r="AP25" s="224"/>
      <c r="AQ25" s="224"/>
      <c r="AR25" s="224"/>
      <c r="AS25" s="224"/>
      <c r="AT25" s="225"/>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c r="BY25" s="49"/>
      <c r="BZ25" s="49"/>
      <c r="CA25" s="49"/>
      <c r="CB25" s="49"/>
    </row>
    <row r="26" spans="1:80" x14ac:dyDescent="0.25">
      <c r="A26" s="49"/>
      <c r="B26" s="200"/>
      <c r="C26" s="200"/>
      <c r="D26" s="201"/>
      <c r="E26" s="241"/>
      <c r="F26" s="242"/>
      <c r="G26" s="242"/>
      <c r="H26" s="242"/>
      <c r="I26" s="243"/>
      <c r="J26" s="267" t="str">
        <f ca="1">IF(AND('Mapa final'!$H$33="Media",'Mapa final'!$L$33="Leve"),CONCATENATE("R",'Mapa final'!$A$33),"")</f>
        <v/>
      </c>
      <c r="K26" s="268"/>
      <c r="L26" s="268" t="str">
        <f ca="1">IF(AND('Mapa final'!$H$39="Media",'Mapa final'!$L$39="Leve"),CONCATENATE("R",'Mapa final'!$A$39),"")</f>
        <v/>
      </c>
      <c r="M26" s="268"/>
      <c r="N26" s="268" t="str">
        <f ca="1">IF(AND('Mapa final'!$H$45="Media",'Mapa final'!$L$45="Leve"),CONCATENATE("R",'Mapa final'!$A$45),"")</f>
        <v/>
      </c>
      <c r="O26" s="269"/>
      <c r="P26" s="267" t="str">
        <f ca="1">IF(AND('Mapa final'!$H$33="Media",'Mapa final'!$L$33="Menor"),CONCATENATE("R",'Mapa final'!$A$33),"")</f>
        <v/>
      </c>
      <c r="Q26" s="268"/>
      <c r="R26" s="268" t="str">
        <f ca="1">IF(AND('Mapa final'!$H$39="Media",'Mapa final'!$L$39="Menor"),CONCATENATE("R",'Mapa final'!$A$39),"")</f>
        <v/>
      </c>
      <c r="S26" s="268"/>
      <c r="T26" s="268" t="str">
        <f ca="1">IF(AND('Mapa final'!$H$45="Media",'Mapa final'!$L$45="Menor"),CONCATENATE("R",'Mapa final'!$A$45),"")</f>
        <v/>
      </c>
      <c r="U26" s="269"/>
      <c r="V26" s="267" t="str">
        <f ca="1">IF(AND('Mapa final'!$H$33="Media",'Mapa final'!$L$33="Moderado"),CONCATENATE("R",'Mapa final'!$A$33),"")</f>
        <v/>
      </c>
      <c r="W26" s="268"/>
      <c r="X26" s="268" t="str">
        <f ca="1">IF(AND('Mapa final'!$H$39="Media",'Mapa final'!$L$39="Moderado"),CONCATENATE("R",'Mapa final'!$A$39),"")</f>
        <v/>
      </c>
      <c r="Y26" s="268"/>
      <c r="Z26" s="268" t="str">
        <f ca="1">IF(AND('Mapa final'!$H$45="Media",'Mapa final'!$L$45="Moderado"),CONCATENATE("R",'Mapa final'!$A$45),"")</f>
        <v/>
      </c>
      <c r="AA26" s="269"/>
      <c r="AB26" s="251" t="str">
        <f ca="1">IF(AND('Mapa final'!$H$33="Media",'Mapa final'!$L$33="Mayor"),CONCATENATE("R",'Mapa final'!$A$33),"")</f>
        <v/>
      </c>
      <c r="AC26" s="247"/>
      <c r="AD26" s="247" t="str">
        <f ca="1">IF(AND('Mapa final'!$H$39="Media",'Mapa final'!$L$39="Mayor"),CONCATENATE("R",'Mapa final'!$A$39),"")</f>
        <v/>
      </c>
      <c r="AE26" s="247"/>
      <c r="AF26" s="247" t="str">
        <f ca="1">IF(AND('Mapa final'!$H$45="Media",'Mapa final'!$L$45="Mayor"),CONCATENATE("R",'Mapa final'!$A$45),"")</f>
        <v/>
      </c>
      <c r="AG26" s="248"/>
      <c r="AH26" s="258" t="str">
        <f ca="1">IF(AND('Mapa final'!$H$33="Media",'Mapa final'!$L$33="Catastrófico"),CONCATENATE("R",'Mapa final'!$A$33),"")</f>
        <v/>
      </c>
      <c r="AI26" s="259"/>
      <c r="AJ26" s="259" t="str">
        <f ca="1">IF(AND('Mapa final'!$H$39="Media",'Mapa final'!$L$39="Catastrófico"),CONCATENATE("R",'Mapa final'!$A$39),"")</f>
        <v/>
      </c>
      <c r="AK26" s="259"/>
      <c r="AL26" s="259" t="str">
        <f ca="1">IF(AND('Mapa final'!$H$45="Media",'Mapa final'!$L$45="Catastrófico"),CONCATENATE("R",'Mapa final'!$A$45),"")</f>
        <v/>
      </c>
      <c r="AM26" s="260"/>
      <c r="AN26" s="49"/>
      <c r="AO26" s="223"/>
      <c r="AP26" s="224"/>
      <c r="AQ26" s="224"/>
      <c r="AR26" s="224"/>
      <c r="AS26" s="224"/>
      <c r="AT26" s="225"/>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c r="BY26" s="49"/>
      <c r="BZ26" s="49"/>
      <c r="CA26" s="49"/>
      <c r="CB26" s="49"/>
    </row>
    <row r="27" spans="1:80" x14ac:dyDescent="0.25">
      <c r="A27" s="49"/>
      <c r="B27" s="200"/>
      <c r="C27" s="200"/>
      <c r="D27" s="201"/>
      <c r="E27" s="241"/>
      <c r="F27" s="242"/>
      <c r="G27" s="242"/>
      <c r="H27" s="242"/>
      <c r="I27" s="243"/>
      <c r="J27" s="267"/>
      <c r="K27" s="268"/>
      <c r="L27" s="268"/>
      <c r="M27" s="268"/>
      <c r="N27" s="268"/>
      <c r="O27" s="269"/>
      <c r="P27" s="267"/>
      <c r="Q27" s="268"/>
      <c r="R27" s="268"/>
      <c r="S27" s="268"/>
      <c r="T27" s="268"/>
      <c r="U27" s="269"/>
      <c r="V27" s="267"/>
      <c r="W27" s="268"/>
      <c r="X27" s="268"/>
      <c r="Y27" s="268"/>
      <c r="Z27" s="268"/>
      <c r="AA27" s="269"/>
      <c r="AB27" s="251"/>
      <c r="AC27" s="247"/>
      <c r="AD27" s="247"/>
      <c r="AE27" s="247"/>
      <c r="AF27" s="247"/>
      <c r="AG27" s="248"/>
      <c r="AH27" s="258"/>
      <c r="AI27" s="259"/>
      <c r="AJ27" s="259"/>
      <c r="AK27" s="259"/>
      <c r="AL27" s="259"/>
      <c r="AM27" s="260"/>
      <c r="AN27" s="49"/>
      <c r="AO27" s="223"/>
      <c r="AP27" s="224"/>
      <c r="AQ27" s="224"/>
      <c r="AR27" s="224"/>
      <c r="AS27" s="224"/>
      <c r="AT27" s="225"/>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c r="BY27" s="49"/>
      <c r="BZ27" s="49"/>
      <c r="CA27" s="49"/>
      <c r="CB27" s="49"/>
    </row>
    <row r="28" spans="1:80" x14ac:dyDescent="0.25">
      <c r="A28" s="49"/>
      <c r="B28" s="200"/>
      <c r="C28" s="200"/>
      <c r="D28" s="201"/>
      <c r="E28" s="241"/>
      <c r="F28" s="242"/>
      <c r="G28" s="242"/>
      <c r="H28" s="242"/>
      <c r="I28" s="243"/>
      <c r="J28" s="267" t="str">
        <f ca="1">IF(AND('Mapa final'!$H$51="Media",'Mapa final'!$L$51="Leve"),CONCATENATE("R",'Mapa final'!$A$51),"")</f>
        <v/>
      </c>
      <c r="K28" s="268"/>
      <c r="L28" s="268" t="str">
        <f>IF(AND('Mapa final'!$H$57="Media",'Mapa final'!$L$57="Leve"),CONCATENATE("R",'Mapa final'!$A$57),"")</f>
        <v/>
      </c>
      <c r="M28" s="268"/>
      <c r="N28" s="268" t="str">
        <f>IF(AND('Mapa final'!$H$63="Media",'Mapa final'!$L$63="Leve"),CONCATENATE("R",'Mapa final'!$A$63),"")</f>
        <v/>
      </c>
      <c r="O28" s="269"/>
      <c r="P28" s="267" t="str">
        <f ca="1">IF(AND('Mapa final'!$H$51="Media",'Mapa final'!$L$51="Menor"),CONCATENATE("R",'Mapa final'!$A$51),"")</f>
        <v/>
      </c>
      <c r="Q28" s="268"/>
      <c r="R28" s="268" t="str">
        <f>IF(AND('Mapa final'!$H$57="Media",'Mapa final'!$L$57="Menor"),CONCATENATE("R",'Mapa final'!$A$57),"")</f>
        <v/>
      </c>
      <c r="S28" s="268"/>
      <c r="T28" s="268" t="str">
        <f>IF(AND('Mapa final'!$H$63="Media",'Mapa final'!$L$63="Menor"),CONCATENATE("R",'Mapa final'!$A$63),"")</f>
        <v/>
      </c>
      <c r="U28" s="269"/>
      <c r="V28" s="267" t="str">
        <f ca="1">IF(AND('Mapa final'!$H$51="Media",'Mapa final'!$L$51="Moderado"),CONCATENATE("R",'Mapa final'!$A$51),"")</f>
        <v/>
      </c>
      <c r="W28" s="268"/>
      <c r="X28" s="268" t="str">
        <f>IF(AND('Mapa final'!$H$57="Media",'Mapa final'!$L$57="Moderado"),CONCATENATE("R",'Mapa final'!$A$57),"")</f>
        <v/>
      </c>
      <c r="Y28" s="268"/>
      <c r="Z28" s="268" t="str">
        <f>IF(AND('Mapa final'!$H$63="Media",'Mapa final'!$L$63="Moderado"),CONCATENATE("R",'Mapa final'!$A$63),"")</f>
        <v/>
      </c>
      <c r="AA28" s="269"/>
      <c r="AB28" s="251" t="str">
        <f ca="1">IF(AND('Mapa final'!$H$51="Media",'Mapa final'!$L$51="Mayor"),CONCATENATE("R",'Mapa final'!$A$51),"")</f>
        <v/>
      </c>
      <c r="AC28" s="247"/>
      <c r="AD28" s="247" t="str">
        <f>IF(AND('Mapa final'!$H$57="Media",'Mapa final'!$L$57="Mayor"),CONCATENATE("R",'Mapa final'!$A$57),"")</f>
        <v/>
      </c>
      <c r="AE28" s="247"/>
      <c r="AF28" s="247" t="str">
        <f>IF(AND('Mapa final'!$H$63="Media",'Mapa final'!$L$63="Mayor"),CONCATENATE("R",'Mapa final'!$A$63),"")</f>
        <v/>
      </c>
      <c r="AG28" s="248"/>
      <c r="AH28" s="258" t="str">
        <f ca="1">IF(AND('Mapa final'!$H$51="Media",'Mapa final'!$L$51="Catastrófico"),CONCATENATE("R",'Mapa final'!$A$51),"")</f>
        <v/>
      </c>
      <c r="AI28" s="259"/>
      <c r="AJ28" s="259" t="str">
        <f>IF(AND('Mapa final'!$H$57="Media",'Mapa final'!$L$57="Catastrófico"),CONCATENATE("R",'Mapa final'!$A$57),"")</f>
        <v/>
      </c>
      <c r="AK28" s="259"/>
      <c r="AL28" s="259" t="str">
        <f>IF(AND('Mapa final'!$H$63="Media",'Mapa final'!$L$63="Catastrófico"),CONCATENATE("R",'Mapa final'!$A$63),"")</f>
        <v/>
      </c>
      <c r="AM28" s="260"/>
      <c r="AN28" s="49"/>
      <c r="AO28" s="223"/>
      <c r="AP28" s="224"/>
      <c r="AQ28" s="224"/>
      <c r="AR28" s="224"/>
      <c r="AS28" s="224"/>
      <c r="AT28" s="225"/>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c r="BY28" s="49"/>
      <c r="BZ28" s="49"/>
      <c r="CA28" s="49"/>
      <c r="CB28" s="49"/>
    </row>
    <row r="29" spans="1:80" ht="15.75" thickBot="1" x14ac:dyDescent="0.3">
      <c r="A29" s="49"/>
      <c r="B29" s="200"/>
      <c r="C29" s="200"/>
      <c r="D29" s="201"/>
      <c r="E29" s="244"/>
      <c r="F29" s="245"/>
      <c r="G29" s="245"/>
      <c r="H29" s="245"/>
      <c r="I29" s="246"/>
      <c r="J29" s="267"/>
      <c r="K29" s="268"/>
      <c r="L29" s="268"/>
      <c r="M29" s="268"/>
      <c r="N29" s="268"/>
      <c r="O29" s="269"/>
      <c r="P29" s="270"/>
      <c r="Q29" s="271"/>
      <c r="R29" s="271"/>
      <c r="S29" s="271"/>
      <c r="T29" s="271"/>
      <c r="U29" s="272"/>
      <c r="V29" s="270"/>
      <c r="W29" s="271"/>
      <c r="X29" s="271"/>
      <c r="Y29" s="271"/>
      <c r="Z29" s="271"/>
      <c r="AA29" s="272"/>
      <c r="AB29" s="255"/>
      <c r="AC29" s="256"/>
      <c r="AD29" s="256"/>
      <c r="AE29" s="256"/>
      <c r="AF29" s="256"/>
      <c r="AG29" s="257"/>
      <c r="AH29" s="261"/>
      <c r="AI29" s="262"/>
      <c r="AJ29" s="262"/>
      <c r="AK29" s="262"/>
      <c r="AL29" s="262"/>
      <c r="AM29" s="263"/>
      <c r="AN29" s="49"/>
      <c r="AO29" s="226"/>
      <c r="AP29" s="227"/>
      <c r="AQ29" s="227"/>
      <c r="AR29" s="227"/>
      <c r="AS29" s="227"/>
      <c r="AT29" s="228"/>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row>
    <row r="30" spans="1:80" x14ac:dyDescent="0.25">
      <c r="A30" s="49"/>
      <c r="B30" s="200"/>
      <c r="C30" s="200"/>
      <c r="D30" s="201"/>
      <c r="E30" s="238" t="s">
        <v>110</v>
      </c>
      <c r="F30" s="239"/>
      <c r="G30" s="239"/>
      <c r="H30" s="239"/>
      <c r="I30" s="239"/>
      <c r="J30" s="282" t="e">
        <f>IF(AND('Mapa final'!#REF!="Baja",'Mapa final'!#REF!="Leve"),CONCATENATE("R",'Mapa final'!#REF!),"")</f>
        <v>#REF!</v>
      </c>
      <c r="K30" s="283"/>
      <c r="L30" s="283" t="e">
        <f>IF(AND('Mapa final'!#REF!="Baja",'Mapa final'!#REF!="Leve"),CONCATENATE("R",'Mapa final'!#REF!),"")</f>
        <v>#REF!</v>
      </c>
      <c r="M30" s="283"/>
      <c r="N30" s="283" t="str">
        <f ca="1">IF(AND('Mapa final'!$H$9="Baja",'Mapa final'!$L$9="Leve"),CONCATENATE("R",'Mapa final'!$A$9),"")</f>
        <v/>
      </c>
      <c r="O30" s="284"/>
      <c r="P30" s="274" t="e">
        <f>IF(AND('Mapa final'!#REF!="Baja",'Mapa final'!#REF!="Menor"),CONCATENATE("R",'Mapa final'!#REF!),"")</f>
        <v>#REF!</v>
      </c>
      <c r="Q30" s="274"/>
      <c r="R30" s="274" t="e">
        <f>IF(AND('Mapa final'!#REF!="Baja",'Mapa final'!#REF!="Menor"),CONCATENATE("R",'Mapa final'!#REF!),"")</f>
        <v>#REF!</v>
      </c>
      <c r="S30" s="274"/>
      <c r="T30" s="274" t="str">
        <f ca="1">IF(AND('Mapa final'!$H$9="Baja",'Mapa final'!$L$9="Menor"),CONCATENATE("R",'Mapa final'!$A$9),"")</f>
        <v/>
      </c>
      <c r="U30" s="275"/>
      <c r="V30" s="273" t="e">
        <f>IF(AND('Mapa final'!#REF!="Baja",'Mapa final'!#REF!="Moderado"),CONCATENATE("R",'Mapa final'!#REF!),"")</f>
        <v>#REF!</v>
      </c>
      <c r="W30" s="274"/>
      <c r="X30" s="274" t="e">
        <f>IF(AND('Mapa final'!#REF!="Baja",'Mapa final'!#REF!="Moderado"),CONCATENATE("R",'Mapa final'!#REF!),"")</f>
        <v>#REF!</v>
      </c>
      <c r="Y30" s="274"/>
      <c r="Z30" s="274" t="str">
        <f ca="1">IF(AND('Mapa final'!$H$9="Baja",'Mapa final'!$L$9="Moderado"),CONCATENATE("R",'Mapa final'!$A$9),"")</f>
        <v/>
      </c>
      <c r="AA30" s="275"/>
      <c r="AB30" s="249" t="e">
        <f>IF(AND('Mapa final'!#REF!="Baja",'Mapa final'!#REF!="Mayor"),CONCATENATE("R",'Mapa final'!#REF!),"")</f>
        <v>#REF!</v>
      </c>
      <c r="AC30" s="250"/>
      <c r="AD30" s="250" t="e">
        <f>IF(AND('Mapa final'!#REF!="Baja",'Mapa final'!#REF!="Mayor"),CONCATENATE("R",'Mapa final'!#REF!),"")</f>
        <v>#REF!</v>
      </c>
      <c r="AE30" s="250"/>
      <c r="AF30" s="250" t="str">
        <f ca="1">IF(AND('Mapa final'!$H$9="Baja",'Mapa final'!$L$9="Mayor"),CONCATENATE("R",'Mapa final'!$A$9),"")</f>
        <v/>
      </c>
      <c r="AG30" s="252"/>
      <c r="AH30" s="264" t="e">
        <f>IF(AND('Mapa final'!#REF!="Baja",'Mapa final'!#REF!="Catastrófico"),CONCATENATE("R",'Mapa final'!#REF!),"")</f>
        <v>#REF!</v>
      </c>
      <c r="AI30" s="265"/>
      <c r="AJ30" s="265" t="e">
        <f>IF(AND('Mapa final'!#REF!="Baja",'Mapa final'!#REF!="Catastrófico"),CONCATENATE("R",'Mapa final'!#REF!),"")</f>
        <v>#REF!</v>
      </c>
      <c r="AK30" s="265"/>
      <c r="AL30" s="265" t="str">
        <f ca="1">IF(AND('Mapa final'!$H$9="Baja",'Mapa final'!$L$9="Catastrófico"),CONCATENATE("R",'Mapa final'!$A$9),"")</f>
        <v/>
      </c>
      <c r="AM30" s="266"/>
      <c r="AN30" s="49"/>
      <c r="AO30" s="229" t="s">
        <v>80</v>
      </c>
      <c r="AP30" s="230"/>
      <c r="AQ30" s="230"/>
      <c r="AR30" s="230"/>
      <c r="AS30" s="230"/>
      <c r="AT30" s="231"/>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c r="BY30" s="49"/>
      <c r="BZ30" s="49"/>
      <c r="CA30" s="49"/>
      <c r="CB30" s="49"/>
    </row>
    <row r="31" spans="1:80" x14ac:dyDescent="0.25">
      <c r="A31" s="49"/>
      <c r="B31" s="200"/>
      <c r="C31" s="200"/>
      <c r="D31" s="201"/>
      <c r="E31" s="241"/>
      <c r="F31" s="242"/>
      <c r="G31" s="242"/>
      <c r="H31" s="242"/>
      <c r="I31" s="242"/>
      <c r="J31" s="278"/>
      <c r="K31" s="276"/>
      <c r="L31" s="276"/>
      <c r="M31" s="276"/>
      <c r="N31" s="276"/>
      <c r="O31" s="277"/>
      <c r="P31" s="268"/>
      <c r="Q31" s="268"/>
      <c r="R31" s="268"/>
      <c r="S31" s="268"/>
      <c r="T31" s="268"/>
      <c r="U31" s="269"/>
      <c r="V31" s="267"/>
      <c r="W31" s="268"/>
      <c r="X31" s="268"/>
      <c r="Y31" s="268"/>
      <c r="Z31" s="268"/>
      <c r="AA31" s="269"/>
      <c r="AB31" s="251"/>
      <c r="AC31" s="247"/>
      <c r="AD31" s="247"/>
      <c r="AE31" s="247"/>
      <c r="AF31" s="247"/>
      <c r="AG31" s="248"/>
      <c r="AH31" s="258"/>
      <c r="AI31" s="259"/>
      <c r="AJ31" s="259"/>
      <c r="AK31" s="259"/>
      <c r="AL31" s="259"/>
      <c r="AM31" s="260"/>
      <c r="AN31" s="49"/>
      <c r="AO31" s="232"/>
      <c r="AP31" s="233"/>
      <c r="AQ31" s="233"/>
      <c r="AR31" s="233"/>
      <c r="AS31" s="233"/>
      <c r="AT31" s="234"/>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c r="BY31" s="49"/>
      <c r="BZ31" s="49"/>
      <c r="CA31" s="49"/>
      <c r="CB31" s="49"/>
    </row>
    <row r="32" spans="1:80" x14ac:dyDescent="0.25">
      <c r="A32" s="49"/>
      <c r="B32" s="200"/>
      <c r="C32" s="200"/>
      <c r="D32" s="201"/>
      <c r="E32" s="241"/>
      <c r="F32" s="242"/>
      <c r="G32" s="242"/>
      <c r="H32" s="242"/>
      <c r="I32" s="242"/>
      <c r="J32" s="278" t="str">
        <f ca="1">IF(AND('Mapa final'!$H$15="Baja",'Mapa final'!$L$15="Leve"),CONCATENATE("R",'Mapa final'!$A$15),"")</f>
        <v/>
      </c>
      <c r="K32" s="276"/>
      <c r="L32" s="276" t="str">
        <f ca="1">IF(AND('Mapa final'!$H$21="Baja",'Mapa final'!$L$21="Leve"),CONCATENATE("R",'Mapa final'!$A$21),"")</f>
        <v/>
      </c>
      <c r="M32" s="276"/>
      <c r="N32" s="276" t="str">
        <f ca="1">IF(AND('Mapa final'!$H$27="Baja",'Mapa final'!$L$27="Leve"),CONCATENATE("R",'Mapa final'!$A$27),"")</f>
        <v/>
      </c>
      <c r="O32" s="277"/>
      <c r="P32" s="268" t="str">
        <f ca="1">IF(AND('Mapa final'!$H$15="Baja",'Mapa final'!$L$15="Menor"),CONCATENATE("R",'Mapa final'!$A$15),"")</f>
        <v/>
      </c>
      <c r="Q32" s="268"/>
      <c r="R32" s="268" t="str">
        <f ca="1">IF(AND('Mapa final'!$H$21="Baja",'Mapa final'!$L$21="Menor"),CONCATENATE("R",'Mapa final'!$A$21),"")</f>
        <v/>
      </c>
      <c r="S32" s="268"/>
      <c r="T32" s="268" t="str">
        <f ca="1">IF(AND('Mapa final'!$H$27="Baja",'Mapa final'!$L$27="Menor"),CONCATENATE("R",'Mapa final'!$A$27),"")</f>
        <v/>
      </c>
      <c r="U32" s="269"/>
      <c r="V32" s="267" t="str">
        <f ca="1">IF(AND('Mapa final'!$H$15="Baja",'Mapa final'!$L$15="Moderado"),CONCATENATE("R",'Mapa final'!$A$15),"")</f>
        <v/>
      </c>
      <c r="W32" s="268"/>
      <c r="X32" s="268" t="str">
        <f ca="1">IF(AND('Mapa final'!$H$21="Baja",'Mapa final'!$L$21="Moderado"),CONCATENATE("R",'Mapa final'!$A$21),"")</f>
        <v/>
      </c>
      <c r="Y32" s="268"/>
      <c r="Z32" s="268" t="str">
        <f ca="1">IF(AND('Mapa final'!$H$27="Baja",'Mapa final'!$L$27="Moderado"),CONCATENATE("R",'Mapa final'!$A$27),"")</f>
        <v/>
      </c>
      <c r="AA32" s="269"/>
      <c r="AB32" s="251" t="str">
        <f ca="1">IF(AND('Mapa final'!$H$15="Baja",'Mapa final'!$L$15="Mayor"),CONCATENATE("R",'Mapa final'!$A$15),"")</f>
        <v/>
      </c>
      <c r="AC32" s="247"/>
      <c r="AD32" s="247" t="str">
        <f ca="1">IF(AND('Mapa final'!$H$21="Baja",'Mapa final'!$L$21="Mayor"),CONCATENATE("R",'Mapa final'!$A$21),"")</f>
        <v/>
      </c>
      <c r="AE32" s="247"/>
      <c r="AF32" s="247" t="str">
        <f ca="1">IF(AND('Mapa final'!$H$27="Baja",'Mapa final'!$L$27="Mayor"),CONCATENATE("R",'Mapa final'!$A$27),"")</f>
        <v/>
      </c>
      <c r="AG32" s="248"/>
      <c r="AH32" s="258" t="str">
        <f ca="1">IF(AND('Mapa final'!$H$15="Baja",'Mapa final'!$L$15="Catastrófico"),CONCATENATE("R",'Mapa final'!$A$15),"")</f>
        <v/>
      </c>
      <c r="AI32" s="259"/>
      <c r="AJ32" s="259" t="str">
        <f ca="1">IF(AND('Mapa final'!$H$21="Baja",'Mapa final'!$L$21="Catastrófico"),CONCATENATE("R",'Mapa final'!$A$21),"")</f>
        <v/>
      </c>
      <c r="AK32" s="259"/>
      <c r="AL32" s="259" t="str">
        <f ca="1">IF(AND('Mapa final'!$H$27="Baja",'Mapa final'!$L$27="Catastrófico"),CONCATENATE("R",'Mapa final'!$A$27),"")</f>
        <v/>
      </c>
      <c r="AM32" s="260"/>
      <c r="AN32" s="49"/>
      <c r="AO32" s="232"/>
      <c r="AP32" s="233"/>
      <c r="AQ32" s="233"/>
      <c r="AR32" s="233"/>
      <c r="AS32" s="233"/>
      <c r="AT32" s="234"/>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c r="BY32" s="49"/>
      <c r="BZ32" s="49"/>
      <c r="CA32" s="49"/>
      <c r="CB32" s="49"/>
    </row>
    <row r="33" spans="1:80" x14ac:dyDescent="0.25">
      <c r="A33" s="49"/>
      <c r="B33" s="200"/>
      <c r="C33" s="200"/>
      <c r="D33" s="201"/>
      <c r="E33" s="241"/>
      <c r="F33" s="242"/>
      <c r="G33" s="242"/>
      <c r="H33" s="242"/>
      <c r="I33" s="242"/>
      <c r="J33" s="278"/>
      <c r="K33" s="276"/>
      <c r="L33" s="276"/>
      <c r="M33" s="276"/>
      <c r="N33" s="276"/>
      <c r="O33" s="277"/>
      <c r="P33" s="268"/>
      <c r="Q33" s="268"/>
      <c r="R33" s="268"/>
      <c r="S33" s="268"/>
      <c r="T33" s="268"/>
      <c r="U33" s="269"/>
      <c r="V33" s="267"/>
      <c r="W33" s="268"/>
      <c r="X33" s="268"/>
      <c r="Y33" s="268"/>
      <c r="Z33" s="268"/>
      <c r="AA33" s="269"/>
      <c r="AB33" s="251"/>
      <c r="AC33" s="247"/>
      <c r="AD33" s="247"/>
      <c r="AE33" s="247"/>
      <c r="AF33" s="247"/>
      <c r="AG33" s="248"/>
      <c r="AH33" s="258"/>
      <c r="AI33" s="259"/>
      <c r="AJ33" s="259"/>
      <c r="AK33" s="259"/>
      <c r="AL33" s="259"/>
      <c r="AM33" s="260"/>
      <c r="AN33" s="49"/>
      <c r="AO33" s="232"/>
      <c r="AP33" s="233"/>
      <c r="AQ33" s="233"/>
      <c r="AR33" s="233"/>
      <c r="AS33" s="233"/>
      <c r="AT33" s="234"/>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c r="BY33" s="49"/>
      <c r="BZ33" s="49"/>
      <c r="CA33" s="49"/>
      <c r="CB33" s="49"/>
    </row>
    <row r="34" spans="1:80" x14ac:dyDescent="0.25">
      <c r="A34" s="49"/>
      <c r="B34" s="200"/>
      <c r="C34" s="200"/>
      <c r="D34" s="201"/>
      <c r="E34" s="241"/>
      <c r="F34" s="242"/>
      <c r="G34" s="242"/>
      <c r="H34" s="242"/>
      <c r="I34" s="242"/>
      <c r="J34" s="278" t="str">
        <f ca="1">IF(AND('Mapa final'!$H$33="Baja",'Mapa final'!$L$33="Leve"),CONCATENATE("R",'Mapa final'!$A$33),"")</f>
        <v/>
      </c>
      <c r="K34" s="276"/>
      <c r="L34" s="276" t="str">
        <f ca="1">IF(AND('Mapa final'!$H$39="Baja",'Mapa final'!$L$39="Leve"),CONCATENATE("R",'Mapa final'!$A$39),"")</f>
        <v/>
      </c>
      <c r="M34" s="276"/>
      <c r="N34" s="276" t="str">
        <f ca="1">IF(AND('Mapa final'!$H$45="Baja",'Mapa final'!$L$45="Leve"),CONCATENATE("R",'Mapa final'!$A$45),"")</f>
        <v/>
      </c>
      <c r="O34" s="277"/>
      <c r="P34" s="268" t="str">
        <f ca="1">IF(AND('Mapa final'!$H$33="Baja",'Mapa final'!$L$33="Menor"),CONCATENATE("R",'Mapa final'!$A$33),"")</f>
        <v/>
      </c>
      <c r="Q34" s="268"/>
      <c r="R34" s="268" t="str">
        <f ca="1">IF(AND('Mapa final'!$H$39="Baja",'Mapa final'!$L$39="Menor"),CONCATENATE("R",'Mapa final'!$A$39),"")</f>
        <v/>
      </c>
      <c r="S34" s="268"/>
      <c r="T34" s="268" t="str">
        <f ca="1">IF(AND('Mapa final'!$H$45="Baja",'Mapa final'!$L$45="Menor"),CONCATENATE("R",'Mapa final'!$A$45),"")</f>
        <v/>
      </c>
      <c r="U34" s="269"/>
      <c r="V34" s="267" t="str">
        <f ca="1">IF(AND('Mapa final'!$H$33="Baja",'Mapa final'!$L$33="Moderado"),CONCATENATE("R",'Mapa final'!$A$33),"")</f>
        <v/>
      </c>
      <c r="W34" s="268"/>
      <c r="X34" s="268" t="str">
        <f ca="1">IF(AND('Mapa final'!$H$39="Baja",'Mapa final'!$L$39="Moderado"),CONCATENATE("R",'Mapa final'!$A$39),"")</f>
        <v/>
      </c>
      <c r="Y34" s="268"/>
      <c r="Z34" s="268" t="str">
        <f ca="1">IF(AND('Mapa final'!$H$45="Baja",'Mapa final'!$L$45="Moderado"),CONCATENATE("R",'Mapa final'!$A$45),"")</f>
        <v/>
      </c>
      <c r="AA34" s="269"/>
      <c r="AB34" s="251" t="str">
        <f ca="1">IF(AND('Mapa final'!$H$33="Baja",'Mapa final'!$L$33="Mayor"),CONCATENATE("R",'Mapa final'!$A$33),"")</f>
        <v/>
      </c>
      <c r="AC34" s="247"/>
      <c r="AD34" s="247" t="str">
        <f ca="1">IF(AND('Mapa final'!$H$39="Baja",'Mapa final'!$L$39="Mayor"),CONCATENATE("R",'Mapa final'!$A$39),"")</f>
        <v/>
      </c>
      <c r="AE34" s="247"/>
      <c r="AF34" s="247" t="str">
        <f ca="1">IF(AND('Mapa final'!$H$45="Baja",'Mapa final'!$L$45="Mayor"),CONCATENATE("R",'Mapa final'!$A$45),"")</f>
        <v/>
      </c>
      <c r="AG34" s="248"/>
      <c r="AH34" s="258" t="str">
        <f ca="1">IF(AND('Mapa final'!$H$33="Baja",'Mapa final'!$L$33="Catastrófico"),CONCATENATE("R",'Mapa final'!$A$33),"")</f>
        <v/>
      </c>
      <c r="AI34" s="259"/>
      <c r="AJ34" s="259" t="str">
        <f ca="1">IF(AND('Mapa final'!$H$39="Baja",'Mapa final'!$L$39="Catastrófico"),CONCATENATE("R",'Mapa final'!$A$39),"")</f>
        <v/>
      </c>
      <c r="AK34" s="259"/>
      <c r="AL34" s="259" t="str">
        <f ca="1">IF(AND('Mapa final'!$H$45="Baja",'Mapa final'!$L$45="Catastrófico"),CONCATENATE("R",'Mapa final'!$A$45),"")</f>
        <v/>
      </c>
      <c r="AM34" s="260"/>
      <c r="AN34" s="49"/>
      <c r="AO34" s="232"/>
      <c r="AP34" s="233"/>
      <c r="AQ34" s="233"/>
      <c r="AR34" s="233"/>
      <c r="AS34" s="233"/>
      <c r="AT34" s="234"/>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c r="BY34" s="49"/>
      <c r="BZ34" s="49"/>
      <c r="CA34" s="49"/>
      <c r="CB34" s="49"/>
    </row>
    <row r="35" spans="1:80" x14ac:dyDescent="0.25">
      <c r="A35" s="49"/>
      <c r="B35" s="200"/>
      <c r="C35" s="200"/>
      <c r="D35" s="201"/>
      <c r="E35" s="241"/>
      <c r="F35" s="242"/>
      <c r="G35" s="242"/>
      <c r="H35" s="242"/>
      <c r="I35" s="242"/>
      <c r="J35" s="278"/>
      <c r="K35" s="276"/>
      <c r="L35" s="276"/>
      <c r="M35" s="276"/>
      <c r="N35" s="276"/>
      <c r="O35" s="277"/>
      <c r="P35" s="268"/>
      <c r="Q35" s="268"/>
      <c r="R35" s="268"/>
      <c r="S35" s="268"/>
      <c r="T35" s="268"/>
      <c r="U35" s="269"/>
      <c r="V35" s="267"/>
      <c r="W35" s="268"/>
      <c r="X35" s="268"/>
      <c r="Y35" s="268"/>
      <c r="Z35" s="268"/>
      <c r="AA35" s="269"/>
      <c r="AB35" s="251"/>
      <c r="AC35" s="247"/>
      <c r="AD35" s="247"/>
      <c r="AE35" s="247"/>
      <c r="AF35" s="247"/>
      <c r="AG35" s="248"/>
      <c r="AH35" s="258"/>
      <c r="AI35" s="259"/>
      <c r="AJ35" s="259"/>
      <c r="AK35" s="259"/>
      <c r="AL35" s="259"/>
      <c r="AM35" s="260"/>
      <c r="AN35" s="49"/>
      <c r="AO35" s="232"/>
      <c r="AP35" s="233"/>
      <c r="AQ35" s="233"/>
      <c r="AR35" s="233"/>
      <c r="AS35" s="233"/>
      <c r="AT35" s="234"/>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c r="BY35" s="49"/>
      <c r="BZ35" s="49"/>
      <c r="CA35" s="49"/>
      <c r="CB35" s="49"/>
    </row>
    <row r="36" spans="1:80" x14ac:dyDescent="0.25">
      <c r="A36" s="49"/>
      <c r="B36" s="200"/>
      <c r="C36" s="200"/>
      <c r="D36" s="201"/>
      <c r="E36" s="241"/>
      <c r="F36" s="242"/>
      <c r="G36" s="242"/>
      <c r="H36" s="242"/>
      <c r="I36" s="242"/>
      <c r="J36" s="278" t="str">
        <f ca="1">IF(AND('Mapa final'!$H$51="Baja",'Mapa final'!$L$51="Leve"),CONCATENATE("R",'Mapa final'!$A$51),"")</f>
        <v/>
      </c>
      <c r="K36" s="276"/>
      <c r="L36" s="276" t="str">
        <f>IF(AND('Mapa final'!$H$57="Baja",'Mapa final'!$L$57="Leve"),CONCATENATE("R",'Mapa final'!$A$57),"")</f>
        <v/>
      </c>
      <c r="M36" s="276"/>
      <c r="N36" s="276" t="str">
        <f>IF(AND('Mapa final'!$H$63="Baja",'Mapa final'!$L$63="Leve"),CONCATENATE("R",'Mapa final'!$A$63),"")</f>
        <v/>
      </c>
      <c r="O36" s="277"/>
      <c r="P36" s="268" t="str">
        <f ca="1">IF(AND('Mapa final'!$H$51="Baja",'Mapa final'!$L$51="Menor"),CONCATENATE("R",'Mapa final'!$A$51),"")</f>
        <v/>
      </c>
      <c r="Q36" s="268"/>
      <c r="R36" s="268" t="str">
        <f>IF(AND('Mapa final'!$H$57="Baja",'Mapa final'!$L$57="Menor"),CONCATENATE("R",'Mapa final'!$A$57),"")</f>
        <v/>
      </c>
      <c r="S36" s="268"/>
      <c r="T36" s="268" t="str">
        <f>IF(AND('Mapa final'!$H$63="Baja",'Mapa final'!$L$63="Menor"),CONCATENATE("R",'Mapa final'!$A$63),"")</f>
        <v/>
      </c>
      <c r="U36" s="269"/>
      <c r="V36" s="267" t="str">
        <f ca="1">IF(AND('Mapa final'!$H$51="Baja",'Mapa final'!$L$51="Moderado"),CONCATENATE("R",'Mapa final'!$A$51),"")</f>
        <v/>
      </c>
      <c r="W36" s="268"/>
      <c r="X36" s="268" t="str">
        <f>IF(AND('Mapa final'!$H$57="Baja",'Mapa final'!$L$57="Moderado"),CONCATENATE("R",'Mapa final'!$A$57),"")</f>
        <v/>
      </c>
      <c r="Y36" s="268"/>
      <c r="Z36" s="268" t="str">
        <f>IF(AND('Mapa final'!$H$63="Baja",'Mapa final'!$L$63="Moderado"),CONCATENATE("R",'Mapa final'!$A$63),"")</f>
        <v/>
      </c>
      <c r="AA36" s="269"/>
      <c r="AB36" s="251" t="str">
        <f ca="1">IF(AND('Mapa final'!$H$51="Baja",'Mapa final'!$L$51="Mayor"),CONCATENATE("R",'Mapa final'!$A$51),"")</f>
        <v/>
      </c>
      <c r="AC36" s="247"/>
      <c r="AD36" s="247" t="str">
        <f>IF(AND('Mapa final'!$H$57="Baja",'Mapa final'!$L$57="Mayor"),CONCATENATE("R",'Mapa final'!$A$57),"")</f>
        <v/>
      </c>
      <c r="AE36" s="247"/>
      <c r="AF36" s="247" t="str">
        <f>IF(AND('Mapa final'!$H$63="Baja",'Mapa final'!$L$63="Mayor"),CONCATENATE("R",'Mapa final'!$A$63),"")</f>
        <v/>
      </c>
      <c r="AG36" s="248"/>
      <c r="AH36" s="258" t="str">
        <f ca="1">IF(AND('Mapa final'!$H$51="Baja",'Mapa final'!$L$51="Catastrófico"),CONCATENATE("R",'Mapa final'!$A$51),"")</f>
        <v/>
      </c>
      <c r="AI36" s="259"/>
      <c r="AJ36" s="259" t="str">
        <f>IF(AND('Mapa final'!$H$57="Baja",'Mapa final'!$L$57="Catastrófico"),CONCATENATE("R",'Mapa final'!$A$57),"")</f>
        <v/>
      </c>
      <c r="AK36" s="259"/>
      <c r="AL36" s="259" t="str">
        <f>IF(AND('Mapa final'!$H$63="Baja",'Mapa final'!$L$63="Catastrófico"),CONCATENATE("R",'Mapa final'!$A$63),"")</f>
        <v/>
      </c>
      <c r="AM36" s="260"/>
      <c r="AN36" s="49"/>
      <c r="AO36" s="232"/>
      <c r="AP36" s="233"/>
      <c r="AQ36" s="233"/>
      <c r="AR36" s="233"/>
      <c r="AS36" s="233"/>
      <c r="AT36" s="234"/>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c r="BY36" s="49"/>
      <c r="BZ36" s="49"/>
      <c r="CA36" s="49"/>
      <c r="CB36" s="49"/>
    </row>
    <row r="37" spans="1:80" ht="15.75" thickBot="1" x14ac:dyDescent="0.3">
      <c r="A37" s="49"/>
      <c r="B37" s="200"/>
      <c r="C37" s="200"/>
      <c r="D37" s="201"/>
      <c r="E37" s="244"/>
      <c r="F37" s="245"/>
      <c r="G37" s="245"/>
      <c r="H37" s="245"/>
      <c r="I37" s="245"/>
      <c r="J37" s="279"/>
      <c r="K37" s="280"/>
      <c r="L37" s="280"/>
      <c r="M37" s="280"/>
      <c r="N37" s="280"/>
      <c r="O37" s="281"/>
      <c r="P37" s="271"/>
      <c r="Q37" s="271"/>
      <c r="R37" s="271"/>
      <c r="S37" s="271"/>
      <c r="T37" s="271"/>
      <c r="U37" s="272"/>
      <c r="V37" s="270"/>
      <c r="W37" s="271"/>
      <c r="X37" s="271"/>
      <c r="Y37" s="271"/>
      <c r="Z37" s="271"/>
      <c r="AA37" s="272"/>
      <c r="AB37" s="255"/>
      <c r="AC37" s="256"/>
      <c r="AD37" s="256"/>
      <c r="AE37" s="256"/>
      <c r="AF37" s="256"/>
      <c r="AG37" s="257"/>
      <c r="AH37" s="261"/>
      <c r="AI37" s="262"/>
      <c r="AJ37" s="262"/>
      <c r="AK37" s="262"/>
      <c r="AL37" s="262"/>
      <c r="AM37" s="263"/>
      <c r="AN37" s="49"/>
      <c r="AO37" s="235"/>
      <c r="AP37" s="236"/>
      <c r="AQ37" s="236"/>
      <c r="AR37" s="236"/>
      <c r="AS37" s="236"/>
      <c r="AT37" s="237"/>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c r="BY37" s="49"/>
      <c r="BZ37" s="49"/>
      <c r="CA37" s="49"/>
      <c r="CB37" s="49"/>
    </row>
    <row r="38" spans="1:80" x14ac:dyDescent="0.25">
      <c r="A38" s="49"/>
      <c r="B38" s="200"/>
      <c r="C38" s="200"/>
      <c r="D38" s="201"/>
      <c r="E38" s="238" t="s">
        <v>109</v>
      </c>
      <c r="F38" s="239"/>
      <c r="G38" s="239"/>
      <c r="H38" s="239"/>
      <c r="I38" s="240"/>
      <c r="J38" s="282" t="e">
        <f>IF(AND('Mapa final'!#REF!="Muy Baja",'Mapa final'!#REF!="Leve"),CONCATENATE("R",'Mapa final'!#REF!),"")</f>
        <v>#REF!</v>
      </c>
      <c r="K38" s="283"/>
      <c r="L38" s="283" t="e">
        <f>IF(AND('Mapa final'!#REF!="Muy Baja",'Mapa final'!#REF!="Leve"),CONCATENATE("R",'Mapa final'!#REF!),"")</f>
        <v>#REF!</v>
      </c>
      <c r="M38" s="283"/>
      <c r="N38" s="283" t="str">
        <f ca="1">IF(AND('Mapa final'!$H$9="Muy Baja",'Mapa final'!$L$9="Leve"),CONCATENATE("R",'Mapa final'!$A$9),"")</f>
        <v/>
      </c>
      <c r="O38" s="284"/>
      <c r="P38" s="282" t="e">
        <f>IF(AND('Mapa final'!#REF!="Muy Baja",'Mapa final'!#REF!="Menor"),CONCATENATE("R",'Mapa final'!#REF!),"")</f>
        <v>#REF!</v>
      </c>
      <c r="Q38" s="283"/>
      <c r="R38" s="283" t="e">
        <f>IF(AND('Mapa final'!#REF!="Muy Baja",'Mapa final'!#REF!="Menor"),CONCATENATE("R",'Mapa final'!#REF!),"")</f>
        <v>#REF!</v>
      </c>
      <c r="S38" s="283"/>
      <c r="T38" s="283" t="str">
        <f ca="1">IF(AND('Mapa final'!$H$9="Muy Baja",'Mapa final'!$L$9="Menor"),CONCATENATE("R",'Mapa final'!$A$9),"")</f>
        <v/>
      </c>
      <c r="U38" s="284"/>
      <c r="V38" s="273" t="e">
        <f>IF(AND('Mapa final'!#REF!="Muy Baja",'Mapa final'!#REF!="Moderado"),CONCATENATE("R",'Mapa final'!#REF!),"")</f>
        <v>#REF!</v>
      </c>
      <c r="W38" s="274"/>
      <c r="X38" s="274" t="e">
        <f>IF(AND('Mapa final'!#REF!="Muy Baja",'Mapa final'!#REF!="Moderado"),CONCATENATE("R",'Mapa final'!#REF!),"")</f>
        <v>#REF!</v>
      </c>
      <c r="Y38" s="274"/>
      <c r="Z38" s="274" t="str">
        <f ca="1">IF(AND('Mapa final'!$H$9="Muy Baja",'Mapa final'!$L$9="Moderado"),CONCATENATE("R",'Mapa final'!$A$9),"")</f>
        <v/>
      </c>
      <c r="AA38" s="275"/>
      <c r="AB38" s="249" t="e">
        <f>IF(AND('Mapa final'!#REF!="Muy Baja",'Mapa final'!#REF!="Mayor"),CONCATENATE("R",'Mapa final'!#REF!),"")</f>
        <v>#REF!</v>
      </c>
      <c r="AC38" s="250"/>
      <c r="AD38" s="250" t="e">
        <f>IF(AND('Mapa final'!#REF!="Muy Baja",'Mapa final'!#REF!="Mayor"),CONCATENATE("R",'Mapa final'!#REF!),"")</f>
        <v>#REF!</v>
      </c>
      <c r="AE38" s="250"/>
      <c r="AF38" s="250" t="str">
        <f ca="1">IF(AND('Mapa final'!$H$9="Muy Baja",'Mapa final'!$L$9="Mayor"),CONCATENATE("R",'Mapa final'!$A$9),"")</f>
        <v/>
      </c>
      <c r="AG38" s="252"/>
      <c r="AH38" s="264" t="e">
        <f>IF(AND('Mapa final'!#REF!="Muy Baja",'Mapa final'!#REF!="Catastrófico"),CONCATENATE("R",'Mapa final'!#REF!),"")</f>
        <v>#REF!</v>
      </c>
      <c r="AI38" s="265"/>
      <c r="AJ38" s="265" t="e">
        <f>IF(AND('Mapa final'!#REF!="Muy Baja",'Mapa final'!#REF!="Catastrófico"),CONCATENATE("R",'Mapa final'!#REF!),"")</f>
        <v>#REF!</v>
      </c>
      <c r="AK38" s="265"/>
      <c r="AL38" s="265" t="str">
        <f ca="1">IF(AND('Mapa final'!$H$9="Muy Baja",'Mapa final'!$L$9="Catastrófico"),CONCATENATE("R",'Mapa final'!$A$9),"")</f>
        <v/>
      </c>
      <c r="AM38" s="266"/>
      <c r="AN38" s="49"/>
      <c r="AO38" s="49"/>
      <c r="AP38" s="49"/>
      <c r="AQ38" s="49"/>
      <c r="AR38" s="49"/>
      <c r="AS38" s="49"/>
      <c r="AT38" s="49"/>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c r="BY38" s="49"/>
      <c r="BZ38" s="49"/>
      <c r="CA38" s="49"/>
      <c r="CB38" s="49"/>
    </row>
    <row r="39" spans="1:80" x14ac:dyDescent="0.25">
      <c r="A39" s="49"/>
      <c r="B39" s="200"/>
      <c r="C39" s="200"/>
      <c r="D39" s="201"/>
      <c r="E39" s="241"/>
      <c r="F39" s="242"/>
      <c r="G39" s="242"/>
      <c r="H39" s="242"/>
      <c r="I39" s="243"/>
      <c r="J39" s="278"/>
      <c r="K39" s="276"/>
      <c r="L39" s="276"/>
      <c r="M39" s="276"/>
      <c r="N39" s="276"/>
      <c r="O39" s="277"/>
      <c r="P39" s="278"/>
      <c r="Q39" s="276"/>
      <c r="R39" s="276"/>
      <c r="S39" s="276"/>
      <c r="T39" s="276"/>
      <c r="U39" s="277"/>
      <c r="V39" s="267"/>
      <c r="W39" s="268"/>
      <c r="X39" s="268"/>
      <c r="Y39" s="268"/>
      <c r="Z39" s="268"/>
      <c r="AA39" s="269"/>
      <c r="AB39" s="251"/>
      <c r="AC39" s="247"/>
      <c r="AD39" s="247"/>
      <c r="AE39" s="247"/>
      <c r="AF39" s="247"/>
      <c r="AG39" s="248"/>
      <c r="AH39" s="258"/>
      <c r="AI39" s="259"/>
      <c r="AJ39" s="259"/>
      <c r="AK39" s="259"/>
      <c r="AL39" s="259"/>
      <c r="AM39" s="260"/>
      <c r="AN39" s="49"/>
      <c r="AO39" s="49"/>
      <c r="AP39" s="49"/>
      <c r="AQ39" s="49"/>
      <c r="AR39" s="49"/>
      <c r="AS39" s="49"/>
      <c r="AT39" s="49"/>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c r="BY39" s="49"/>
      <c r="BZ39" s="49"/>
      <c r="CA39" s="49"/>
      <c r="CB39" s="49"/>
    </row>
    <row r="40" spans="1:80" x14ac:dyDescent="0.25">
      <c r="A40" s="49"/>
      <c r="B40" s="200"/>
      <c r="C40" s="200"/>
      <c r="D40" s="201"/>
      <c r="E40" s="241"/>
      <c r="F40" s="242"/>
      <c r="G40" s="242"/>
      <c r="H40" s="242"/>
      <c r="I40" s="243"/>
      <c r="J40" s="278" t="str">
        <f ca="1">IF(AND('Mapa final'!$H$15="Muy Baja",'Mapa final'!$L$15="Leve"),CONCATENATE("R",'Mapa final'!$A$15),"")</f>
        <v/>
      </c>
      <c r="K40" s="276"/>
      <c r="L40" s="276" t="str">
        <f ca="1">IF(AND('Mapa final'!$H$21="Muy Baja",'Mapa final'!$L$21="Leve"),CONCATENATE("R",'Mapa final'!$A$21),"")</f>
        <v/>
      </c>
      <c r="M40" s="276"/>
      <c r="N40" s="276" t="str">
        <f ca="1">IF(AND('Mapa final'!$H$27="Muy Baja",'Mapa final'!$L$27="Leve"),CONCATENATE("R",'Mapa final'!$A$27),"")</f>
        <v/>
      </c>
      <c r="O40" s="277"/>
      <c r="P40" s="278" t="str">
        <f ca="1">IF(AND('Mapa final'!$H$15="Muy Baja",'Mapa final'!$L$15="Menor"),CONCATENATE("R",'Mapa final'!$A$15),"")</f>
        <v/>
      </c>
      <c r="Q40" s="276"/>
      <c r="R40" s="276" t="str">
        <f ca="1">IF(AND('Mapa final'!$H$21="Muy Baja",'Mapa final'!$L$21="Menor"),CONCATENATE("R",'Mapa final'!$A$21),"")</f>
        <v/>
      </c>
      <c r="S40" s="276"/>
      <c r="T40" s="276" t="str">
        <f ca="1">IF(AND('Mapa final'!$H$27="Muy Baja",'Mapa final'!$L$27="Menor"),CONCATENATE("R",'Mapa final'!$A$27),"")</f>
        <v/>
      </c>
      <c r="U40" s="277"/>
      <c r="V40" s="267" t="str">
        <f ca="1">IF(AND('Mapa final'!$H$15="Muy Baja",'Mapa final'!$L$15="Moderado"),CONCATENATE("R",'Mapa final'!$A$15),"")</f>
        <v/>
      </c>
      <c r="W40" s="268"/>
      <c r="X40" s="268" t="str">
        <f ca="1">IF(AND('Mapa final'!$H$21="Muy Baja",'Mapa final'!$L$21="Moderado"),CONCATENATE("R",'Mapa final'!$A$21),"")</f>
        <v/>
      </c>
      <c r="Y40" s="268"/>
      <c r="Z40" s="268" t="str">
        <f ca="1">IF(AND('Mapa final'!$H$27="Muy Baja",'Mapa final'!$L$27="Moderado"),CONCATENATE("R",'Mapa final'!$A$27),"")</f>
        <v/>
      </c>
      <c r="AA40" s="269"/>
      <c r="AB40" s="251" t="str">
        <f ca="1">IF(AND('Mapa final'!$H$15="Muy Baja",'Mapa final'!$L$15="Mayor"),CONCATENATE("R",'Mapa final'!$A$15),"")</f>
        <v/>
      </c>
      <c r="AC40" s="247"/>
      <c r="AD40" s="247" t="str">
        <f ca="1">IF(AND('Mapa final'!$H$21="Muy Baja",'Mapa final'!$L$21="Mayor"),CONCATENATE("R",'Mapa final'!$A$21),"")</f>
        <v/>
      </c>
      <c r="AE40" s="247"/>
      <c r="AF40" s="247" t="str">
        <f ca="1">IF(AND('Mapa final'!$H$27="Muy Baja",'Mapa final'!$L$27="Mayor"),CONCATENATE("R",'Mapa final'!$A$27),"")</f>
        <v/>
      </c>
      <c r="AG40" s="248"/>
      <c r="AH40" s="258" t="str">
        <f ca="1">IF(AND('Mapa final'!$H$15="Muy Baja",'Mapa final'!$L$15="Catastrófico"),CONCATENATE("R",'Mapa final'!$A$15),"")</f>
        <v/>
      </c>
      <c r="AI40" s="259"/>
      <c r="AJ40" s="259" t="str">
        <f ca="1">IF(AND('Mapa final'!$H$21="Muy Baja",'Mapa final'!$L$21="Catastrófico"),CONCATENATE("R",'Mapa final'!$A$21),"")</f>
        <v/>
      </c>
      <c r="AK40" s="259"/>
      <c r="AL40" s="259" t="str">
        <f ca="1">IF(AND('Mapa final'!$H$27="Muy Baja",'Mapa final'!$L$27="Catastrófico"),CONCATENATE("R",'Mapa final'!$A$27),"")</f>
        <v/>
      </c>
      <c r="AM40" s="260"/>
      <c r="AN40" s="49"/>
      <c r="AO40" s="49"/>
      <c r="AP40" s="49"/>
      <c r="AQ40" s="49"/>
      <c r="AR40" s="49"/>
      <c r="AS40" s="49"/>
      <c r="AT40" s="49"/>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c r="BY40" s="49"/>
      <c r="BZ40" s="49"/>
      <c r="CA40" s="49"/>
      <c r="CB40" s="49"/>
    </row>
    <row r="41" spans="1:80" x14ac:dyDescent="0.25">
      <c r="A41" s="49"/>
      <c r="B41" s="200"/>
      <c r="C41" s="200"/>
      <c r="D41" s="201"/>
      <c r="E41" s="241"/>
      <c r="F41" s="242"/>
      <c r="G41" s="242"/>
      <c r="H41" s="242"/>
      <c r="I41" s="243"/>
      <c r="J41" s="278"/>
      <c r="K41" s="276"/>
      <c r="L41" s="276"/>
      <c r="M41" s="276"/>
      <c r="N41" s="276"/>
      <c r="O41" s="277"/>
      <c r="P41" s="278"/>
      <c r="Q41" s="276"/>
      <c r="R41" s="276"/>
      <c r="S41" s="276"/>
      <c r="T41" s="276"/>
      <c r="U41" s="277"/>
      <c r="V41" s="267"/>
      <c r="W41" s="268"/>
      <c r="X41" s="268"/>
      <c r="Y41" s="268"/>
      <c r="Z41" s="268"/>
      <c r="AA41" s="269"/>
      <c r="AB41" s="251"/>
      <c r="AC41" s="247"/>
      <c r="AD41" s="247"/>
      <c r="AE41" s="247"/>
      <c r="AF41" s="247"/>
      <c r="AG41" s="248"/>
      <c r="AH41" s="258"/>
      <c r="AI41" s="259"/>
      <c r="AJ41" s="259"/>
      <c r="AK41" s="259"/>
      <c r="AL41" s="259"/>
      <c r="AM41" s="260"/>
      <c r="AN41" s="49"/>
      <c r="AO41" s="49"/>
      <c r="AP41" s="49"/>
      <c r="AQ41" s="49"/>
      <c r="AR41" s="49"/>
      <c r="AS41" s="49"/>
      <c r="AT41" s="49"/>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c r="BY41" s="49"/>
      <c r="BZ41" s="49"/>
      <c r="CA41" s="49"/>
      <c r="CB41" s="49"/>
    </row>
    <row r="42" spans="1:80" x14ac:dyDescent="0.25">
      <c r="A42" s="49"/>
      <c r="B42" s="200"/>
      <c r="C42" s="200"/>
      <c r="D42" s="201"/>
      <c r="E42" s="241"/>
      <c r="F42" s="242"/>
      <c r="G42" s="242"/>
      <c r="H42" s="242"/>
      <c r="I42" s="243"/>
      <c r="J42" s="278" t="str">
        <f ca="1">IF(AND('Mapa final'!$H$33="Muy Baja",'Mapa final'!$L$33="Leve"),CONCATENATE("R",'Mapa final'!$A$33),"")</f>
        <v/>
      </c>
      <c r="K42" s="276"/>
      <c r="L42" s="276" t="str">
        <f ca="1">IF(AND('Mapa final'!$H$39="Muy Baja",'Mapa final'!$L$39="Leve"),CONCATENATE("R",'Mapa final'!$A$39),"")</f>
        <v/>
      </c>
      <c r="M42" s="276"/>
      <c r="N42" s="276" t="str">
        <f ca="1">IF(AND('Mapa final'!$H$45="Muy Baja",'Mapa final'!$L$45="Leve"),CONCATENATE("R",'Mapa final'!$A$45),"")</f>
        <v/>
      </c>
      <c r="O42" s="277"/>
      <c r="P42" s="278" t="str">
        <f ca="1">IF(AND('Mapa final'!$H$33="Muy Baja",'Mapa final'!$L$33="Menor"),CONCATENATE("R",'Mapa final'!$A$33),"")</f>
        <v/>
      </c>
      <c r="Q42" s="276"/>
      <c r="R42" s="276" t="str">
        <f ca="1">IF(AND('Mapa final'!$H$39="Muy Baja",'Mapa final'!$L$39="Menor"),CONCATENATE("R",'Mapa final'!$A$39),"")</f>
        <v/>
      </c>
      <c r="S42" s="276"/>
      <c r="T42" s="276" t="str">
        <f ca="1">IF(AND('Mapa final'!$H$45="Muy Baja",'Mapa final'!$L$45="Menor"),CONCATENATE("R",'Mapa final'!$A$45),"")</f>
        <v/>
      </c>
      <c r="U42" s="277"/>
      <c r="V42" s="267" t="str">
        <f ca="1">IF(AND('Mapa final'!$H$33="Muy Baja",'Mapa final'!$L$33="Moderado"),CONCATENATE("R",'Mapa final'!$A$33),"")</f>
        <v/>
      </c>
      <c r="W42" s="268"/>
      <c r="X42" s="268" t="str">
        <f ca="1">IF(AND('Mapa final'!$H$39="Muy Baja",'Mapa final'!$L$39="Moderado"),CONCATENATE("R",'Mapa final'!$A$39),"")</f>
        <v/>
      </c>
      <c r="Y42" s="268"/>
      <c r="Z42" s="268" t="str">
        <f ca="1">IF(AND('Mapa final'!$H$45="Muy Baja",'Mapa final'!$L$45="Moderado"),CONCATENATE("R",'Mapa final'!$A$45),"")</f>
        <v/>
      </c>
      <c r="AA42" s="269"/>
      <c r="AB42" s="251" t="str">
        <f ca="1">IF(AND('Mapa final'!$H$33="Muy Baja",'Mapa final'!$L$33="Mayor"),CONCATENATE("R",'Mapa final'!$A$33),"")</f>
        <v/>
      </c>
      <c r="AC42" s="247"/>
      <c r="AD42" s="247" t="str">
        <f ca="1">IF(AND('Mapa final'!$H$39="Muy Baja",'Mapa final'!$L$39="Mayor"),CONCATENATE("R",'Mapa final'!$A$39),"")</f>
        <v/>
      </c>
      <c r="AE42" s="247"/>
      <c r="AF42" s="247" t="str">
        <f ca="1">IF(AND('Mapa final'!$H$45="Muy Baja",'Mapa final'!$L$45="Mayor"),CONCATENATE("R",'Mapa final'!$A$45),"")</f>
        <v/>
      </c>
      <c r="AG42" s="248"/>
      <c r="AH42" s="258" t="str">
        <f ca="1">IF(AND('Mapa final'!$H$33="Muy Baja",'Mapa final'!$L$33="Catastrófico"),CONCATENATE("R",'Mapa final'!$A$33),"")</f>
        <v/>
      </c>
      <c r="AI42" s="259"/>
      <c r="AJ42" s="259" t="str">
        <f ca="1">IF(AND('Mapa final'!$H$39="Muy Baja",'Mapa final'!$L$39="Catastrófico"),CONCATENATE("R",'Mapa final'!$A$39),"")</f>
        <v/>
      </c>
      <c r="AK42" s="259"/>
      <c r="AL42" s="259" t="str">
        <f ca="1">IF(AND('Mapa final'!$H$45="Muy Baja",'Mapa final'!$L$45="Catastrófico"),CONCATENATE("R",'Mapa final'!$A$45),"")</f>
        <v/>
      </c>
      <c r="AM42" s="260"/>
      <c r="AN42" s="49"/>
      <c r="AO42" s="49"/>
      <c r="AP42" s="49"/>
      <c r="AQ42" s="49"/>
      <c r="AR42" s="49"/>
      <c r="AS42" s="49"/>
      <c r="AT42" s="49"/>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c r="BY42" s="49"/>
      <c r="BZ42" s="49"/>
      <c r="CA42" s="49"/>
      <c r="CB42" s="49"/>
    </row>
    <row r="43" spans="1:80" x14ac:dyDescent="0.25">
      <c r="A43" s="49"/>
      <c r="B43" s="200"/>
      <c r="C43" s="200"/>
      <c r="D43" s="201"/>
      <c r="E43" s="241"/>
      <c r="F43" s="242"/>
      <c r="G43" s="242"/>
      <c r="H43" s="242"/>
      <c r="I43" s="243"/>
      <c r="J43" s="278"/>
      <c r="K43" s="276"/>
      <c r="L43" s="276"/>
      <c r="M43" s="276"/>
      <c r="N43" s="276"/>
      <c r="O43" s="277"/>
      <c r="P43" s="278"/>
      <c r="Q43" s="276"/>
      <c r="R43" s="276"/>
      <c r="S43" s="276"/>
      <c r="T43" s="276"/>
      <c r="U43" s="277"/>
      <c r="V43" s="267"/>
      <c r="W43" s="268"/>
      <c r="X43" s="268"/>
      <c r="Y43" s="268"/>
      <c r="Z43" s="268"/>
      <c r="AA43" s="269"/>
      <c r="AB43" s="251"/>
      <c r="AC43" s="247"/>
      <c r="AD43" s="247"/>
      <c r="AE43" s="247"/>
      <c r="AF43" s="247"/>
      <c r="AG43" s="248"/>
      <c r="AH43" s="258"/>
      <c r="AI43" s="259"/>
      <c r="AJ43" s="259"/>
      <c r="AK43" s="259"/>
      <c r="AL43" s="259"/>
      <c r="AM43" s="260"/>
      <c r="AN43" s="49"/>
      <c r="AO43" s="49"/>
      <c r="AP43" s="49"/>
      <c r="AQ43" s="49"/>
      <c r="AR43" s="49"/>
      <c r="AS43" s="49"/>
      <c r="AT43" s="49"/>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c r="BY43" s="49"/>
      <c r="BZ43" s="49"/>
      <c r="CA43" s="49"/>
      <c r="CB43" s="49"/>
    </row>
    <row r="44" spans="1:80" x14ac:dyDescent="0.25">
      <c r="A44" s="49"/>
      <c r="B44" s="200"/>
      <c r="C44" s="200"/>
      <c r="D44" s="201"/>
      <c r="E44" s="241"/>
      <c r="F44" s="242"/>
      <c r="G44" s="242"/>
      <c r="H44" s="242"/>
      <c r="I44" s="243"/>
      <c r="J44" s="278" t="str">
        <f ca="1">IF(AND('Mapa final'!$H$51="Muy Baja",'Mapa final'!$L$51="Leve"),CONCATENATE("R",'Mapa final'!$A$51),"")</f>
        <v/>
      </c>
      <c r="K44" s="276"/>
      <c r="L44" s="276" t="str">
        <f>IF(AND('Mapa final'!$H$57="Muy Baja",'Mapa final'!$L$57="Leve"),CONCATENATE("R",'Mapa final'!$A$57),"")</f>
        <v/>
      </c>
      <c r="M44" s="276"/>
      <c r="N44" s="276" t="str">
        <f>IF(AND('Mapa final'!$H$63="Muy Baja",'Mapa final'!$L$63="Leve"),CONCATENATE("R",'Mapa final'!$A$63),"")</f>
        <v/>
      </c>
      <c r="O44" s="277"/>
      <c r="P44" s="278" t="str">
        <f ca="1">IF(AND('Mapa final'!$H$51="Muy Baja",'Mapa final'!$L$51="Menor"),CONCATENATE("R",'Mapa final'!$A$51),"")</f>
        <v/>
      </c>
      <c r="Q44" s="276"/>
      <c r="R44" s="276" t="str">
        <f>IF(AND('Mapa final'!$H$57="Muy Baja",'Mapa final'!$L$57="Menor"),CONCATENATE("R",'Mapa final'!$A$57),"")</f>
        <v/>
      </c>
      <c r="S44" s="276"/>
      <c r="T44" s="276" t="str">
        <f>IF(AND('Mapa final'!$H$63="Muy Baja",'Mapa final'!$L$63="Menor"),CONCATENATE("R",'Mapa final'!$A$63),"")</f>
        <v/>
      </c>
      <c r="U44" s="277"/>
      <c r="V44" s="267" t="str">
        <f ca="1">IF(AND('Mapa final'!$H$51="Muy Baja",'Mapa final'!$L$51="Moderado"),CONCATENATE("R",'Mapa final'!$A$51),"")</f>
        <v/>
      </c>
      <c r="W44" s="268"/>
      <c r="X44" s="268" t="str">
        <f>IF(AND('Mapa final'!$H$57="Muy Baja",'Mapa final'!$L$57="Moderado"),CONCATENATE("R",'Mapa final'!$A$57),"")</f>
        <v/>
      </c>
      <c r="Y44" s="268"/>
      <c r="Z44" s="268" t="str">
        <f>IF(AND('Mapa final'!$H$63="Muy Baja",'Mapa final'!$L$63="Moderado"),CONCATENATE("R",'Mapa final'!$A$63),"")</f>
        <v/>
      </c>
      <c r="AA44" s="269"/>
      <c r="AB44" s="251" t="str">
        <f ca="1">IF(AND('Mapa final'!$H$51="Muy Baja",'Mapa final'!$L$51="Mayor"),CONCATENATE("R",'Mapa final'!$A$51),"")</f>
        <v/>
      </c>
      <c r="AC44" s="247"/>
      <c r="AD44" s="247" t="str">
        <f>IF(AND('Mapa final'!$H$57="Muy Baja",'Mapa final'!$L$57="Mayor"),CONCATENATE("R",'Mapa final'!$A$57),"")</f>
        <v/>
      </c>
      <c r="AE44" s="247"/>
      <c r="AF44" s="247" t="str">
        <f>IF(AND('Mapa final'!$H$63="Muy Baja",'Mapa final'!$L$63="Mayor"),CONCATENATE("R",'Mapa final'!$A$63),"")</f>
        <v/>
      </c>
      <c r="AG44" s="248"/>
      <c r="AH44" s="258" t="str">
        <f ca="1">IF(AND('Mapa final'!$H$51="Muy Baja",'Mapa final'!$L$51="Catastrófico"),CONCATENATE("R",'Mapa final'!$A$51),"")</f>
        <v/>
      </c>
      <c r="AI44" s="259"/>
      <c r="AJ44" s="259" t="str">
        <f>IF(AND('Mapa final'!$H$57="Muy Baja",'Mapa final'!$L$57="Catastrófico"),CONCATENATE("R",'Mapa final'!$A$57),"")</f>
        <v/>
      </c>
      <c r="AK44" s="259"/>
      <c r="AL44" s="259" t="str">
        <f>IF(AND('Mapa final'!$H$63="Muy Baja",'Mapa final'!$L$63="Catastrófico"),CONCATENATE("R",'Mapa final'!$A$63),"")</f>
        <v/>
      </c>
      <c r="AM44" s="260"/>
      <c r="AN44" s="49"/>
      <c r="AO44" s="49"/>
      <c r="AP44" s="49"/>
      <c r="AQ44" s="49"/>
      <c r="AR44" s="49"/>
      <c r="AS44" s="49"/>
      <c r="AT44" s="49"/>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c r="BY44" s="49"/>
      <c r="BZ44" s="49"/>
      <c r="CA44" s="49"/>
      <c r="CB44" s="49"/>
    </row>
    <row r="45" spans="1:80" ht="15.75" thickBot="1" x14ac:dyDescent="0.3">
      <c r="A45" s="49"/>
      <c r="B45" s="200"/>
      <c r="C45" s="200"/>
      <c r="D45" s="201"/>
      <c r="E45" s="244"/>
      <c r="F45" s="245"/>
      <c r="G45" s="245"/>
      <c r="H45" s="245"/>
      <c r="I45" s="246"/>
      <c r="J45" s="279"/>
      <c r="K45" s="280"/>
      <c r="L45" s="280"/>
      <c r="M45" s="280"/>
      <c r="N45" s="280"/>
      <c r="O45" s="281"/>
      <c r="P45" s="279"/>
      <c r="Q45" s="280"/>
      <c r="R45" s="280"/>
      <c r="S45" s="280"/>
      <c r="T45" s="280"/>
      <c r="U45" s="281"/>
      <c r="V45" s="270"/>
      <c r="W45" s="271"/>
      <c r="X45" s="271"/>
      <c r="Y45" s="271"/>
      <c r="Z45" s="271"/>
      <c r="AA45" s="272"/>
      <c r="AB45" s="255"/>
      <c r="AC45" s="256"/>
      <c r="AD45" s="256"/>
      <c r="AE45" s="256"/>
      <c r="AF45" s="256"/>
      <c r="AG45" s="257"/>
      <c r="AH45" s="261"/>
      <c r="AI45" s="262"/>
      <c r="AJ45" s="262"/>
      <c r="AK45" s="262"/>
      <c r="AL45" s="262"/>
      <c r="AM45" s="263"/>
      <c r="AN45" s="49"/>
      <c r="AO45" s="49"/>
      <c r="AP45" s="49"/>
      <c r="AQ45" s="49"/>
      <c r="AR45" s="49"/>
      <c r="AS45" s="49"/>
      <c r="AT45" s="49"/>
      <c r="AU45" s="49"/>
      <c r="AV45" s="49"/>
      <c r="AW45" s="49"/>
      <c r="AX45" s="49"/>
      <c r="AY45" s="49"/>
      <c r="AZ45" s="49"/>
      <c r="BA45" s="49"/>
      <c r="BB45" s="49"/>
      <c r="BC45" s="49"/>
      <c r="BD45" s="49"/>
      <c r="BE45" s="49"/>
      <c r="BF45" s="49"/>
      <c r="BG45" s="49"/>
      <c r="BH45" s="49"/>
      <c r="BI45" s="49"/>
      <c r="BJ45" s="49"/>
      <c r="BK45" s="49"/>
      <c r="BL45" s="49"/>
      <c r="BM45" s="49"/>
      <c r="BN45" s="49"/>
      <c r="BO45" s="49"/>
      <c r="BP45" s="49"/>
      <c r="BQ45" s="49"/>
      <c r="BR45" s="49"/>
      <c r="BS45" s="49"/>
      <c r="BT45" s="49"/>
      <c r="BU45" s="49"/>
      <c r="BV45" s="49"/>
      <c r="BW45" s="49"/>
      <c r="BX45" s="49"/>
      <c r="BY45" s="49"/>
      <c r="BZ45" s="49"/>
      <c r="CA45" s="49"/>
      <c r="CB45" s="49"/>
    </row>
    <row r="46" spans="1:80" x14ac:dyDescent="0.25">
      <c r="A46" s="49"/>
      <c r="B46" s="49"/>
      <c r="C46" s="49"/>
      <c r="D46" s="49"/>
      <c r="E46" s="49"/>
      <c r="F46" s="49"/>
      <c r="G46" s="49"/>
      <c r="H46" s="49"/>
      <c r="I46" s="49"/>
      <c r="J46" s="238" t="s">
        <v>108</v>
      </c>
      <c r="K46" s="239"/>
      <c r="L46" s="239"/>
      <c r="M46" s="239"/>
      <c r="N46" s="239"/>
      <c r="O46" s="240"/>
      <c r="P46" s="238" t="s">
        <v>107</v>
      </c>
      <c r="Q46" s="239"/>
      <c r="R46" s="239"/>
      <c r="S46" s="239"/>
      <c r="T46" s="239"/>
      <c r="U46" s="240"/>
      <c r="V46" s="238" t="s">
        <v>106</v>
      </c>
      <c r="W46" s="239"/>
      <c r="X46" s="239"/>
      <c r="Y46" s="239"/>
      <c r="Z46" s="239"/>
      <c r="AA46" s="240"/>
      <c r="AB46" s="238" t="s">
        <v>105</v>
      </c>
      <c r="AC46" s="254"/>
      <c r="AD46" s="239"/>
      <c r="AE46" s="239"/>
      <c r="AF46" s="239"/>
      <c r="AG46" s="240"/>
      <c r="AH46" s="238" t="s">
        <v>104</v>
      </c>
      <c r="AI46" s="239"/>
      <c r="AJ46" s="239"/>
      <c r="AK46" s="239"/>
      <c r="AL46" s="239"/>
      <c r="AM46" s="240"/>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x14ac:dyDescent="0.25">
      <c r="A47" s="49"/>
      <c r="B47" s="49"/>
      <c r="C47" s="49"/>
      <c r="D47" s="49"/>
      <c r="E47" s="49"/>
      <c r="F47" s="49"/>
      <c r="G47" s="49"/>
      <c r="H47" s="49"/>
      <c r="I47" s="49"/>
      <c r="J47" s="241"/>
      <c r="K47" s="242"/>
      <c r="L47" s="242"/>
      <c r="M47" s="242"/>
      <c r="N47" s="242"/>
      <c r="O47" s="243"/>
      <c r="P47" s="241"/>
      <c r="Q47" s="242"/>
      <c r="R47" s="242"/>
      <c r="S47" s="242"/>
      <c r="T47" s="242"/>
      <c r="U47" s="243"/>
      <c r="V47" s="241"/>
      <c r="W47" s="242"/>
      <c r="X47" s="242"/>
      <c r="Y47" s="242"/>
      <c r="Z47" s="242"/>
      <c r="AA47" s="243"/>
      <c r="AB47" s="241"/>
      <c r="AC47" s="242"/>
      <c r="AD47" s="242"/>
      <c r="AE47" s="242"/>
      <c r="AF47" s="242"/>
      <c r="AG47" s="243"/>
      <c r="AH47" s="241"/>
      <c r="AI47" s="242"/>
      <c r="AJ47" s="242"/>
      <c r="AK47" s="242"/>
      <c r="AL47" s="242"/>
      <c r="AM47" s="243"/>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x14ac:dyDescent="0.25">
      <c r="A48" s="49"/>
      <c r="B48" s="49"/>
      <c r="C48" s="49"/>
      <c r="D48" s="49"/>
      <c r="E48" s="49"/>
      <c r="F48" s="49"/>
      <c r="G48" s="49"/>
      <c r="H48" s="49"/>
      <c r="I48" s="49"/>
      <c r="J48" s="241"/>
      <c r="K48" s="242"/>
      <c r="L48" s="242"/>
      <c r="M48" s="242"/>
      <c r="N48" s="242"/>
      <c r="O48" s="243"/>
      <c r="P48" s="241"/>
      <c r="Q48" s="242"/>
      <c r="R48" s="242"/>
      <c r="S48" s="242"/>
      <c r="T48" s="242"/>
      <c r="U48" s="243"/>
      <c r="V48" s="241"/>
      <c r="W48" s="242"/>
      <c r="X48" s="242"/>
      <c r="Y48" s="242"/>
      <c r="Z48" s="242"/>
      <c r="AA48" s="243"/>
      <c r="AB48" s="241"/>
      <c r="AC48" s="242"/>
      <c r="AD48" s="242"/>
      <c r="AE48" s="242"/>
      <c r="AF48" s="242"/>
      <c r="AG48" s="243"/>
      <c r="AH48" s="241"/>
      <c r="AI48" s="242"/>
      <c r="AJ48" s="242"/>
      <c r="AK48" s="242"/>
      <c r="AL48" s="242"/>
      <c r="AM48" s="243"/>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x14ac:dyDescent="0.25">
      <c r="A49" s="49"/>
      <c r="B49" s="49"/>
      <c r="C49" s="49"/>
      <c r="D49" s="49"/>
      <c r="E49" s="49"/>
      <c r="F49" s="49"/>
      <c r="G49" s="49"/>
      <c r="H49" s="49"/>
      <c r="I49" s="49"/>
      <c r="J49" s="241"/>
      <c r="K49" s="242"/>
      <c r="L49" s="242"/>
      <c r="M49" s="242"/>
      <c r="N49" s="242"/>
      <c r="O49" s="243"/>
      <c r="P49" s="241"/>
      <c r="Q49" s="242"/>
      <c r="R49" s="242"/>
      <c r="S49" s="242"/>
      <c r="T49" s="242"/>
      <c r="U49" s="243"/>
      <c r="V49" s="241"/>
      <c r="W49" s="242"/>
      <c r="X49" s="242"/>
      <c r="Y49" s="242"/>
      <c r="Z49" s="242"/>
      <c r="AA49" s="243"/>
      <c r="AB49" s="241"/>
      <c r="AC49" s="242"/>
      <c r="AD49" s="242"/>
      <c r="AE49" s="242"/>
      <c r="AF49" s="242"/>
      <c r="AG49" s="243"/>
      <c r="AH49" s="241"/>
      <c r="AI49" s="242"/>
      <c r="AJ49" s="242"/>
      <c r="AK49" s="242"/>
      <c r="AL49" s="242"/>
      <c r="AM49" s="243"/>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x14ac:dyDescent="0.25">
      <c r="A50" s="49"/>
      <c r="B50" s="49"/>
      <c r="C50" s="49"/>
      <c r="D50" s="49"/>
      <c r="E50" s="49"/>
      <c r="F50" s="49"/>
      <c r="G50" s="49"/>
      <c r="H50" s="49"/>
      <c r="I50" s="49"/>
      <c r="J50" s="241"/>
      <c r="K50" s="242"/>
      <c r="L50" s="242"/>
      <c r="M50" s="242"/>
      <c r="N50" s="242"/>
      <c r="O50" s="243"/>
      <c r="P50" s="241"/>
      <c r="Q50" s="242"/>
      <c r="R50" s="242"/>
      <c r="S50" s="242"/>
      <c r="T50" s="242"/>
      <c r="U50" s="243"/>
      <c r="V50" s="241"/>
      <c r="W50" s="242"/>
      <c r="X50" s="242"/>
      <c r="Y50" s="242"/>
      <c r="Z50" s="242"/>
      <c r="AA50" s="243"/>
      <c r="AB50" s="241"/>
      <c r="AC50" s="242"/>
      <c r="AD50" s="242"/>
      <c r="AE50" s="242"/>
      <c r="AF50" s="242"/>
      <c r="AG50" s="243"/>
      <c r="AH50" s="241"/>
      <c r="AI50" s="242"/>
      <c r="AJ50" s="242"/>
      <c r="AK50" s="242"/>
      <c r="AL50" s="242"/>
      <c r="AM50" s="243"/>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75" thickBot="1" x14ac:dyDescent="0.3">
      <c r="A51" s="49"/>
      <c r="B51" s="49"/>
      <c r="C51" s="49"/>
      <c r="D51" s="49"/>
      <c r="E51" s="49"/>
      <c r="F51" s="49"/>
      <c r="G51" s="49"/>
      <c r="H51" s="49"/>
      <c r="I51" s="49"/>
      <c r="J51" s="244"/>
      <c r="K51" s="245"/>
      <c r="L51" s="245"/>
      <c r="M51" s="245"/>
      <c r="N51" s="245"/>
      <c r="O51" s="246"/>
      <c r="P51" s="244"/>
      <c r="Q51" s="245"/>
      <c r="R51" s="245"/>
      <c r="S51" s="245"/>
      <c r="T51" s="245"/>
      <c r="U51" s="246"/>
      <c r="V51" s="244"/>
      <c r="W51" s="245"/>
      <c r="X51" s="245"/>
      <c r="Y51" s="245"/>
      <c r="Z51" s="245"/>
      <c r="AA51" s="246"/>
      <c r="AB51" s="244"/>
      <c r="AC51" s="245"/>
      <c r="AD51" s="245"/>
      <c r="AE51" s="245"/>
      <c r="AF51" s="245"/>
      <c r="AG51" s="246"/>
      <c r="AH51" s="244"/>
      <c r="AI51" s="245"/>
      <c r="AJ51" s="245"/>
      <c r="AK51" s="245"/>
      <c r="AL51" s="245"/>
      <c r="AM51" s="246"/>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x14ac:dyDescent="0.25">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x14ac:dyDescent="0.25">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x14ac:dyDescent="0.25">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row>
    <row r="63" spans="1:80" x14ac:dyDescent="0.25">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row>
    <row r="64" spans="1:80" x14ac:dyDescent="0.25">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row>
    <row r="65" spans="1:8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row>
    <row r="66" spans="1:8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row>
    <row r="67" spans="1:8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row>
    <row r="68" spans="1:8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row>
    <row r="69" spans="1:8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row>
    <row r="70" spans="1:8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row>
    <row r="71" spans="1:8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row>
    <row r="72" spans="1:8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row>
    <row r="73" spans="1:8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row>
    <row r="74" spans="1:8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row>
    <row r="75" spans="1:8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row>
    <row r="76" spans="1:8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row>
    <row r="77" spans="1:8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row>
    <row r="78" spans="1:8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row>
    <row r="79" spans="1:8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row>
    <row r="80" spans="1:8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row>
    <row r="81" spans="1:63"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row>
    <row r="82" spans="1:63"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row>
    <row r="83" spans="1:63"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row>
    <row r="84" spans="1:63"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c r="BI84" s="49"/>
      <c r="BJ84" s="49"/>
      <c r="BK84" s="49"/>
    </row>
    <row r="85" spans="1:63"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c r="BI85" s="49"/>
      <c r="BJ85" s="49"/>
      <c r="BK85" s="49"/>
    </row>
    <row r="86" spans="1:63"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c r="BI86" s="49"/>
      <c r="BJ86" s="49"/>
      <c r="BK86" s="49"/>
    </row>
    <row r="87" spans="1:63"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c r="BI87" s="49"/>
      <c r="BJ87" s="49"/>
      <c r="BK87" s="49"/>
    </row>
    <row r="88" spans="1:63"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c r="BI88" s="49"/>
      <c r="BJ88" s="49"/>
      <c r="BK88" s="49"/>
    </row>
    <row r="89" spans="1:63"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c r="BI89" s="49"/>
      <c r="BJ89" s="49"/>
      <c r="BK89" s="49"/>
    </row>
    <row r="90" spans="1:63"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c r="BI90" s="49"/>
      <c r="BJ90" s="49"/>
      <c r="BK90" s="49"/>
    </row>
    <row r="91" spans="1:63"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c r="BI91" s="49"/>
      <c r="BJ91" s="49"/>
      <c r="BK91" s="49"/>
    </row>
    <row r="92" spans="1:63"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c r="BI92" s="49"/>
      <c r="BJ92" s="49"/>
      <c r="BK92" s="49"/>
    </row>
    <row r="93" spans="1:63"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c r="BI93" s="49"/>
      <c r="BJ93" s="49"/>
      <c r="BK93" s="49"/>
    </row>
    <row r="94" spans="1:63"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c r="BI94" s="49"/>
      <c r="BJ94" s="49"/>
      <c r="BK94" s="49"/>
    </row>
    <row r="95" spans="1:63"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c r="BI95" s="49"/>
      <c r="BJ95" s="49"/>
      <c r="BK95" s="49"/>
    </row>
    <row r="96" spans="1:63"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c r="BI96" s="49"/>
      <c r="BJ96" s="49"/>
      <c r="BK96" s="49"/>
    </row>
    <row r="97" spans="1:63"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c r="BI97" s="49"/>
      <c r="BJ97" s="49"/>
      <c r="BK97" s="49"/>
    </row>
    <row r="98" spans="1:63"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c r="BI98" s="49"/>
      <c r="BJ98" s="49"/>
      <c r="BK98" s="49"/>
    </row>
    <row r="99" spans="1:63"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c r="BI99" s="49"/>
      <c r="BJ99" s="49"/>
      <c r="BK99" s="49"/>
    </row>
    <row r="100" spans="1:63"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c r="BI100" s="49"/>
      <c r="BJ100" s="49"/>
      <c r="BK100" s="49"/>
    </row>
    <row r="101" spans="1:63"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c r="BI101" s="49"/>
      <c r="BJ101" s="49"/>
      <c r="BK101" s="49"/>
    </row>
    <row r="102" spans="1:63"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c r="BI102" s="49"/>
      <c r="BJ102" s="49"/>
      <c r="BK102" s="49"/>
    </row>
    <row r="103" spans="1:63"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c r="BI103" s="49"/>
      <c r="BJ103" s="49"/>
      <c r="BK103" s="49"/>
    </row>
    <row r="104" spans="1:63"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c r="BI104" s="49"/>
      <c r="BJ104" s="49"/>
      <c r="BK104" s="49"/>
    </row>
    <row r="105" spans="1:63"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c r="BI105" s="49"/>
      <c r="BJ105" s="49"/>
      <c r="BK105" s="49"/>
    </row>
    <row r="106" spans="1:63"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c r="BI106" s="49"/>
      <c r="BJ106" s="49"/>
      <c r="BK106" s="49"/>
    </row>
    <row r="107" spans="1:63"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c r="BI107" s="49"/>
      <c r="BJ107" s="49"/>
      <c r="BK107" s="49"/>
    </row>
    <row r="108" spans="1:63"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c r="BI108" s="49"/>
      <c r="BJ108" s="49"/>
      <c r="BK108" s="49"/>
    </row>
    <row r="109" spans="1:63"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c r="BI109" s="49"/>
      <c r="BJ109" s="49"/>
      <c r="BK109" s="49"/>
    </row>
    <row r="110" spans="1:63"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c r="BI110" s="49"/>
      <c r="BJ110" s="49"/>
      <c r="BK110" s="49"/>
    </row>
    <row r="111" spans="1:63"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c r="BI111" s="49"/>
      <c r="BJ111" s="49"/>
      <c r="BK111" s="49"/>
    </row>
    <row r="112" spans="1:63"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c r="BI112" s="49"/>
      <c r="BJ112" s="49"/>
      <c r="BK112" s="49"/>
    </row>
    <row r="113" spans="1:63"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c r="BI113" s="49"/>
      <c r="BJ113" s="49"/>
      <c r="BK113" s="49"/>
    </row>
    <row r="114" spans="1:63"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c r="BI114" s="49"/>
      <c r="BJ114" s="49"/>
      <c r="BK114" s="49"/>
    </row>
    <row r="115" spans="1:63"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c r="BI115" s="49"/>
      <c r="BJ115" s="49"/>
      <c r="BK115" s="49"/>
    </row>
    <row r="116" spans="1:63"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c r="BI116" s="49"/>
      <c r="BJ116" s="49"/>
      <c r="BK116" s="49"/>
    </row>
    <row r="117" spans="1:63"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c r="BI117" s="49"/>
      <c r="BJ117" s="49"/>
      <c r="BK117" s="49"/>
    </row>
    <row r="118" spans="1:63"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c r="BI118" s="49"/>
      <c r="BJ118" s="49"/>
      <c r="BK118" s="49"/>
    </row>
    <row r="119" spans="1:63"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c r="BI119" s="49"/>
      <c r="BJ119" s="49"/>
      <c r="BK119" s="49"/>
    </row>
    <row r="120" spans="1:63"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c r="BI120" s="49"/>
      <c r="BJ120" s="49"/>
      <c r="BK120" s="49"/>
    </row>
    <row r="121" spans="1:63"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c r="BI121" s="49"/>
      <c r="BJ121" s="49"/>
      <c r="BK121" s="49"/>
    </row>
    <row r="122" spans="1:63" x14ac:dyDescent="0.25">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c r="BI122" s="49"/>
      <c r="BJ122" s="49"/>
      <c r="BK122" s="49"/>
    </row>
    <row r="123" spans="1:63" x14ac:dyDescent="0.25">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c r="BI123" s="49"/>
      <c r="BJ123" s="49"/>
      <c r="BK123" s="49"/>
    </row>
    <row r="124" spans="1:63" x14ac:dyDescent="0.25">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c r="BI124" s="49"/>
      <c r="BJ124" s="49"/>
      <c r="BK124" s="49"/>
    </row>
    <row r="125" spans="1:63" x14ac:dyDescent="0.25">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c r="BI125" s="49"/>
      <c r="BJ125" s="49"/>
      <c r="BK125" s="49"/>
    </row>
    <row r="126" spans="1:63" x14ac:dyDescent="0.25">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c r="BI126" s="49"/>
      <c r="BJ126" s="49"/>
      <c r="BK126" s="49"/>
    </row>
    <row r="127" spans="1:63" x14ac:dyDescent="0.25">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c r="BI127" s="49"/>
      <c r="BJ127" s="49"/>
      <c r="BK127" s="49"/>
    </row>
    <row r="128" spans="1:63" x14ac:dyDescent="0.25">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c r="BI128" s="49"/>
      <c r="BJ128" s="49"/>
      <c r="BK128" s="49"/>
    </row>
    <row r="129" spans="2:63" x14ac:dyDescent="0.25">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c r="BI129" s="49"/>
      <c r="BJ129" s="49"/>
      <c r="BK129" s="49"/>
    </row>
    <row r="130" spans="2:63" x14ac:dyDescent="0.25">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c r="BI130" s="49"/>
      <c r="BJ130" s="49"/>
      <c r="BK130" s="49"/>
    </row>
    <row r="131" spans="2:63" x14ac:dyDescent="0.25">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c r="BI131" s="49"/>
      <c r="BJ131" s="49"/>
      <c r="BK131" s="49"/>
    </row>
    <row r="132" spans="2:63" x14ac:dyDescent="0.25">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c r="BI132" s="49"/>
      <c r="BJ132" s="49"/>
      <c r="BK132" s="49"/>
    </row>
    <row r="133" spans="2:63" x14ac:dyDescent="0.25">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c r="BI133" s="49"/>
      <c r="BJ133" s="49"/>
      <c r="BK133" s="49"/>
    </row>
    <row r="134" spans="2:63" x14ac:dyDescent="0.25">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c r="BI134" s="49"/>
      <c r="BJ134" s="49"/>
      <c r="BK134" s="49"/>
    </row>
    <row r="135" spans="2:63" x14ac:dyDescent="0.25">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c r="BI135" s="49"/>
      <c r="BJ135" s="49"/>
      <c r="BK135" s="49"/>
    </row>
    <row r="136" spans="2:63" x14ac:dyDescent="0.25">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c r="BI136" s="49"/>
      <c r="BJ136" s="49"/>
      <c r="BK136" s="49"/>
    </row>
    <row r="137" spans="2:63" x14ac:dyDescent="0.25">
      <c r="B137" s="49"/>
      <c r="C137" s="49"/>
      <c r="D137" s="49"/>
      <c r="E137" s="49"/>
      <c r="F137" s="49"/>
      <c r="G137" s="49"/>
      <c r="H137" s="49"/>
      <c r="I137" s="49"/>
    </row>
    <row r="138" spans="2:63" x14ac:dyDescent="0.25">
      <c r="B138" s="49"/>
      <c r="C138" s="49"/>
      <c r="D138" s="49"/>
      <c r="E138" s="49"/>
      <c r="F138" s="49"/>
      <c r="G138" s="49"/>
      <c r="H138" s="49"/>
      <c r="I138" s="49"/>
    </row>
    <row r="139" spans="2:63" x14ac:dyDescent="0.25">
      <c r="B139" s="49"/>
      <c r="C139" s="49"/>
      <c r="D139" s="49"/>
      <c r="E139" s="49"/>
      <c r="F139" s="49"/>
      <c r="G139" s="49"/>
      <c r="H139" s="49"/>
      <c r="I139" s="49"/>
    </row>
    <row r="140" spans="2:63" x14ac:dyDescent="0.25">
      <c r="B140" s="49"/>
      <c r="C140" s="49"/>
      <c r="D140" s="49"/>
      <c r="E140" s="49"/>
      <c r="F140" s="49"/>
      <c r="G140" s="49"/>
      <c r="H140" s="49"/>
      <c r="I140" s="49"/>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13" zoomScale="50" zoomScaleNormal="50" workbookViewId="0">
      <selection activeCell="M6" sqref="M6"/>
    </sheetView>
  </sheetViews>
  <sheetFormatPr baseColWidth="10" defaultRowHeight="15" x14ac:dyDescent="0.25"/>
  <cols>
    <col min="2" max="14" width="5.7109375" customWidth="1"/>
    <col min="15" max="15" width="7.140625" bestFit="1" customWidth="1"/>
    <col min="16" max="18" width="5.7109375" customWidth="1"/>
    <col min="19" max="19" width="8.42578125" customWidth="1"/>
    <col min="20" max="23" width="5.7109375" customWidth="1"/>
    <col min="24" max="24" width="7.140625" bestFit="1"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49"/>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row>
    <row r="2" spans="1:91" ht="18" customHeight="1" x14ac:dyDescent="0.25">
      <c r="A2" s="49"/>
      <c r="B2" s="311" t="s">
        <v>152</v>
      </c>
      <c r="C2" s="312"/>
      <c r="D2" s="312"/>
      <c r="E2" s="312"/>
      <c r="F2" s="312"/>
      <c r="G2" s="312"/>
      <c r="H2" s="312"/>
      <c r="I2" s="312"/>
      <c r="J2" s="253" t="s">
        <v>2</v>
      </c>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row>
    <row r="3" spans="1:91" ht="18.75" customHeight="1" x14ac:dyDescent="0.25">
      <c r="A3" s="49"/>
      <c r="B3" s="312"/>
      <c r="C3" s="312"/>
      <c r="D3" s="312"/>
      <c r="E3" s="312"/>
      <c r="F3" s="312"/>
      <c r="G3" s="312"/>
      <c r="H3" s="312"/>
      <c r="I3" s="312"/>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c r="AL3" s="253"/>
      <c r="AM3" s="253"/>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row>
    <row r="4" spans="1:91" ht="15" customHeight="1" x14ac:dyDescent="0.25">
      <c r="A4" s="49"/>
      <c r="B4" s="312"/>
      <c r="C4" s="312"/>
      <c r="D4" s="312"/>
      <c r="E4" s="312"/>
      <c r="F4" s="312"/>
      <c r="G4" s="312"/>
      <c r="H4" s="312"/>
      <c r="I4" s="312"/>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row>
    <row r="5" spans="1:91" ht="15.75" thickBo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row>
    <row r="6" spans="1:91" ht="15" customHeight="1" x14ac:dyDescent="0.25">
      <c r="A6" s="49"/>
      <c r="B6" s="200" t="s">
        <v>4</v>
      </c>
      <c r="C6" s="200"/>
      <c r="D6" s="201"/>
      <c r="E6" s="295" t="s">
        <v>112</v>
      </c>
      <c r="F6" s="296"/>
      <c r="G6" s="296"/>
      <c r="H6" s="296"/>
      <c r="I6" s="313"/>
      <c r="J6" s="12" t="e">
        <f>IF(AND('Mapa final'!#REF!="Muy Alta",'Mapa final'!#REF!="Leve"),CONCATENATE("R1C",'Mapa final'!#REF!),"")</f>
        <v>#REF!</v>
      </c>
      <c r="K6" s="13" t="e">
        <f>IF(AND('Mapa final'!#REF!="Muy Alta",'Mapa final'!#REF!="Leve"),CONCATENATE("R1C",'Mapa final'!#REF!),"")</f>
        <v>#REF!</v>
      </c>
      <c r="L6" s="13" t="e">
        <f>IF(AND('Mapa final'!#REF!="Muy Alta",'Mapa final'!#REF!="Leve"),CONCATENATE("R1C",'Mapa final'!#REF!),"")</f>
        <v>#REF!</v>
      </c>
      <c r="M6" s="13" t="e">
        <f>IF(AND('Mapa final'!#REF!="Muy Alta",'Mapa final'!#REF!="Leve"),CONCATENATE("R1C",'Mapa final'!#REF!),"")</f>
        <v>#REF!</v>
      </c>
      <c r="N6" s="13" t="e">
        <f>IF(AND('Mapa final'!#REF!="Muy Alta",'Mapa final'!#REF!="Leve"),CONCATENATE("R1C",'Mapa final'!#REF!),"")</f>
        <v>#REF!</v>
      </c>
      <c r="O6" s="14" t="e">
        <f>IF(AND('Mapa final'!#REF!="Muy Alta",'Mapa final'!#REF!="Leve"),CONCATENATE("R1C",'Mapa final'!#REF!),"")</f>
        <v>#REF!</v>
      </c>
      <c r="P6" s="12" t="e">
        <f>IF(AND('Mapa final'!#REF!="Muy Alta",'Mapa final'!#REF!="Menor"),CONCATENATE("R1C",'Mapa final'!#REF!),"")</f>
        <v>#REF!</v>
      </c>
      <c r="Q6" s="13" t="e">
        <f>IF(AND('Mapa final'!#REF!="Muy Alta",'Mapa final'!#REF!="Menor"),CONCATENATE("R1C",'Mapa final'!#REF!),"")</f>
        <v>#REF!</v>
      </c>
      <c r="R6" s="13" t="e">
        <f>IF(AND('Mapa final'!#REF!="Muy Alta",'Mapa final'!#REF!="Menor"),CONCATENATE("R1C",'Mapa final'!#REF!),"")</f>
        <v>#REF!</v>
      </c>
      <c r="S6" s="13" t="e">
        <f>IF(AND('Mapa final'!#REF!="Muy Alta",'Mapa final'!#REF!="Menor"),CONCATENATE("R1C",'Mapa final'!#REF!),"")</f>
        <v>#REF!</v>
      </c>
      <c r="T6" s="13" t="e">
        <f>IF(AND('Mapa final'!#REF!="Muy Alta",'Mapa final'!#REF!="Menor"),CONCATENATE("R1C",'Mapa final'!#REF!),"")</f>
        <v>#REF!</v>
      </c>
      <c r="U6" s="14" t="e">
        <f>IF(AND('Mapa final'!#REF!="Muy Alta",'Mapa final'!#REF!="Menor"),CONCATENATE("R1C",'Mapa final'!#REF!),"")</f>
        <v>#REF!</v>
      </c>
      <c r="V6" s="12" t="e">
        <f>IF(AND('Mapa final'!#REF!="Muy Alta",'Mapa final'!#REF!="Moderado"),CONCATENATE("R1C",'Mapa final'!#REF!),"")</f>
        <v>#REF!</v>
      </c>
      <c r="W6" s="13" t="e">
        <f>IF(AND('Mapa final'!#REF!="Muy Alta",'Mapa final'!#REF!="Moderado"),CONCATENATE("R1C",'Mapa final'!#REF!),"")</f>
        <v>#REF!</v>
      </c>
      <c r="X6" s="13" t="e">
        <f>IF(AND('Mapa final'!#REF!="Muy Alta",'Mapa final'!#REF!="Moderado"),CONCATENATE("R1C",'Mapa final'!#REF!),"")</f>
        <v>#REF!</v>
      </c>
      <c r="Y6" s="13" t="e">
        <f>IF(AND('Mapa final'!#REF!="Muy Alta",'Mapa final'!#REF!="Moderado"),CONCATENATE("R1C",'Mapa final'!#REF!),"")</f>
        <v>#REF!</v>
      </c>
      <c r="Z6" s="13" t="e">
        <f>IF(AND('Mapa final'!#REF!="Muy Alta",'Mapa final'!#REF!="Moderado"),CONCATENATE("R1C",'Mapa final'!#REF!),"")</f>
        <v>#REF!</v>
      </c>
      <c r="AA6" s="14" t="e">
        <f>IF(AND('Mapa final'!#REF!="Muy Alta",'Mapa final'!#REF!="Moderado"),CONCATENATE("R1C",'Mapa final'!#REF!),"")</f>
        <v>#REF!</v>
      </c>
      <c r="AB6" s="12" t="e">
        <f>IF(AND('Mapa final'!#REF!="Muy Alta",'Mapa final'!#REF!="Mayor"),CONCATENATE("R1C",'Mapa final'!#REF!),"")</f>
        <v>#REF!</v>
      </c>
      <c r="AC6" s="13" t="e">
        <f>IF(AND('Mapa final'!#REF!="Muy Alta",'Mapa final'!#REF!="Mayor"),CONCATENATE("R1C",'Mapa final'!#REF!),"")</f>
        <v>#REF!</v>
      </c>
      <c r="AD6" s="13" t="e">
        <f>IF(AND('Mapa final'!#REF!="Muy Alta",'Mapa final'!#REF!="Mayor"),CONCATENATE("R1C",'Mapa final'!#REF!),"")</f>
        <v>#REF!</v>
      </c>
      <c r="AE6" s="13" t="e">
        <f>IF(AND('Mapa final'!#REF!="Muy Alta",'Mapa final'!#REF!="Mayor"),CONCATENATE("R1C",'Mapa final'!#REF!),"")</f>
        <v>#REF!</v>
      </c>
      <c r="AF6" s="13" t="e">
        <f>IF(AND('Mapa final'!#REF!="Muy Alta",'Mapa final'!#REF!="Mayor"),CONCATENATE("R1C",'Mapa final'!#REF!),"")</f>
        <v>#REF!</v>
      </c>
      <c r="AG6" s="14" t="e">
        <f>IF(AND('Mapa final'!#REF!="Muy Alta",'Mapa final'!#REF!="Mayor"),CONCATENATE("R1C",'Mapa final'!#REF!),"")</f>
        <v>#REF!</v>
      </c>
      <c r="AH6" s="15" t="e">
        <f>IF(AND('Mapa final'!#REF!="Muy Alta",'Mapa final'!#REF!="Catastrófico"),CONCATENATE("R1C",'Mapa final'!#REF!),"")</f>
        <v>#REF!</v>
      </c>
      <c r="AI6" s="16" t="e">
        <f>IF(AND('Mapa final'!#REF!="Muy Alta",'Mapa final'!#REF!="Catastrófico"),CONCATENATE("R1C",'Mapa final'!#REF!),"")</f>
        <v>#REF!</v>
      </c>
      <c r="AJ6" s="16" t="e">
        <f>IF(AND('Mapa final'!#REF!="Muy Alta",'Mapa final'!#REF!="Catastrófico"),CONCATENATE("R1C",'Mapa final'!#REF!),"")</f>
        <v>#REF!</v>
      </c>
      <c r="AK6" s="16" t="e">
        <f>IF(AND('Mapa final'!#REF!="Muy Alta",'Mapa final'!#REF!="Catastrófico"),CONCATENATE("R1C",'Mapa final'!#REF!),"")</f>
        <v>#REF!</v>
      </c>
      <c r="AL6" s="16" t="e">
        <f>IF(AND('Mapa final'!#REF!="Muy Alta",'Mapa final'!#REF!="Catastrófico"),CONCATENATE("R1C",'Mapa final'!#REF!),"")</f>
        <v>#REF!</v>
      </c>
      <c r="AM6" s="17" t="e">
        <f>IF(AND('Mapa final'!#REF!="Muy Alta",'Mapa final'!#REF!="Catastrófico"),CONCATENATE("R1C",'Mapa final'!#REF!),"")</f>
        <v>#REF!</v>
      </c>
      <c r="AN6" s="49"/>
      <c r="AO6" s="302" t="s">
        <v>77</v>
      </c>
      <c r="AP6" s="303"/>
      <c r="AQ6" s="303"/>
      <c r="AR6" s="303"/>
      <c r="AS6" s="303"/>
      <c r="AT6" s="304"/>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row>
    <row r="7" spans="1:91" ht="15" customHeight="1" x14ac:dyDescent="0.25">
      <c r="A7" s="49"/>
      <c r="B7" s="200"/>
      <c r="C7" s="200"/>
      <c r="D7" s="201"/>
      <c r="E7" s="299"/>
      <c r="F7" s="298"/>
      <c r="G7" s="298"/>
      <c r="H7" s="298"/>
      <c r="I7" s="314"/>
      <c r="J7" s="18" t="e">
        <f>IF(AND('Mapa final'!#REF!="Muy Alta",'Mapa final'!#REF!="Leve"),CONCATENATE("R2C",'Mapa final'!#REF!),"")</f>
        <v>#REF!</v>
      </c>
      <c r="K7" s="19" t="e">
        <f>IF(AND('Mapa final'!#REF!="Muy Alta",'Mapa final'!#REF!="Leve"),CONCATENATE("R2C",'Mapa final'!#REF!),"")</f>
        <v>#REF!</v>
      </c>
      <c r="L7" s="19" t="e">
        <f>IF(AND('Mapa final'!#REF!="Muy Alta",'Mapa final'!#REF!="Leve"),CONCATENATE("R2C",'Mapa final'!#REF!),"")</f>
        <v>#REF!</v>
      </c>
      <c r="M7" s="19" t="e">
        <f>IF(AND('Mapa final'!#REF!="Muy Alta",'Mapa final'!#REF!="Leve"),CONCATENATE("R2C",'Mapa final'!#REF!),"")</f>
        <v>#REF!</v>
      </c>
      <c r="N7" s="19" t="e">
        <f>IF(AND('Mapa final'!#REF!="Muy Alta",'Mapa final'!#REF!="Leve"),CONCATENATE("R2C",'Mapa final'!#REF!),"")</f>
        <v>#REF!</v>
      </c>
      <c r="O7" s="20" t="e">
        <f>IF(AND('Mapa final'!#REF!="Muy Alta",'Mapa final'!#REF!="Leve"),CONCATENATE("R2C",'Mapa final'!#REF!),"")</f>
        <v>#REF!</v>
      </c>
      <c r="P7" s="18" t="e">
        <f>IF(AND('Mapa final'!#REF!="Muy Alta",'Mapa final'!#REF!="Menor"),CONCATENATE("R2C",'Mapa final'!#REF!),"")</f>
        <v>#REF!</v>
      </c>
      <c r="Q7" s="19" t="e">
        <f>IF(AND('Mapa final'!#REF!="Muy Alta",'Mapa final'!#REF!="Menor"),CONCATENATE("R2C",'Mapa final'!#REF!),"")</f>
        <v>#REF!</v>
      </c>
      <c r="R7" s="19" t="e">
        <f>IF(AND('Mapa final'!#REF!="Muy Alta",'Mapa final'!#REF!="Menor"),CONCATENATE("R2C",'Mapa final'!#REF!),"")</f>
        <v>#REF!</v>
      </c>
      <c r="S7" s="19" t="e">
        <f>IF(AND('Mapa final'!#REF!="Muy Alta",'Mapa final'!#REF!="Menor"),CONCATENATE("R2C",'Mapa final'!#REF!),"")</f>
        <v>#REF!</v>
      </c>
      <c r="T7" s="19" t="e">
        <f>IF(AND('Mapa final'!#REF!="Muy Alta",'Mapa final'!#REF!="Menor"),CONCATENATE("R2C",'Mapa final'!#REF!),"")</f>
        <v>#REF!</v>
      </c>
      <c r="U7" s="20" t="e">
        <f>IF(AND('Mapa final'!#REF!="Muy Alta",'Mapa final'!#REF!="Menor"),CONCATENATE("R2C",'Mapa final'!#REF!),"")</f>
        <v>#REF!</v>
      </c>
      <c r="V7" s="18" t="e">
        <f>IF(AND('Mapa final'!#REF!="Muy Alta",'Mapa final'!#REF!="Moderado"),CONCATENATE("R2C",'Mapa final'!#REF!),"")</f>
        <v>#REF!</v>
      </c>
      <c r="W7" s="19" t="e">
        <f>IF(AND('Mapa final'!#REF!="Muy Alta",'Mapa final'!#REF!="Moderado"),CONCATENATE("R2C",'Mapa final'!#REF!),"")</f>
        <v>#REF!</v>
      </c>
      <c r="X7" s="19" t="e">
        <f>IF(AND('Mapa final'!#REF!="Muy Alta",'Mapa final'!#REF!="Moderado"),CONCATENATE("R2C",'Mapa final'!#REF!),"")</f>
        <v>#REF!</v>
      </c>
      <c r="Y7" s="19" t="e">
        <f>IF(AND('Mapa final'!#REF!="Muy Alta",'Mapa final'!#REF!="Moderado"),CONCATENATE("R2C",'Mapa final'!#REF!),"")</f>
        <v>#REF!</v>
      </c>
      <c r="Z7" s="19" t="e">
        <f>IF(AND('Mapa final'!#REF!="Muy Alta",'Mapa final'!#REF!="Moderado"),CONCATENATE("R2C",'Mapa final'!#REF!),"")</f>
        <v>#REF!</v>
      </c>
      <c r="AA7" s="20" t="e">
        <f>IF(AND('Mapa final'!#REF!="Muy Alta",'Mapa final'!#REF!="Moderado"),CONCATENATE("R2C",'Mapa final'!#REF!),"")</f>
        <v>#REF!</v>
      </c>
      <c r="AB7" s="18" t="e">
        <f>IF(AND('Mapa final'!#REF!="Muy Alta",'Mapa final'!#REF!="Mayor"),CONCATENATE("R2C",'Mapa final'!#REF!),"")</f>
        <v>#REF!</v>
      </c>
      <c r="AC7" s="19" t="e">
        <f>IF(AND('Mapa final'!#REF!="Muy Alta",'Mapa final'!#REF!="Mayor"),CONCATENATE("R2C",'Mapa final'!#REF!),"")</f>
        <v>#REF!</v>
      </c>
      <c r="AD7" s="19" t="e">
        <f>IF(AND('Mapa final'!#REF!="Muy Alta",'Mapa final'!#REF!="Mayor"),CONCATENATE("R2C",'Mapa final'!#REF!),"")</f>
        <v>#REF!</v>
      </c>
      <c r="AE7" s="19" t="e">
        <f>IF(AND('Mapa final'!#REF!="Muy Alta",'Mapa final'!#REF!="Mayor"),CONCATENATE("R2C",'Mapa final'!#REF!),"")</f>
        <v>#REF!</v>
      </c>
      <c r="AF7" s="19" t="e">
        <f>IF(AND('Mapa final'!#REF!="Muy Alta",'Mapa final'!#REF!="Mayor"),CONCATENATE("R2C",'Mapa final'!#REF!),"")</f>
        <v>#REF!</v>
      </c>
      <c r="AG7" s="20" t="e">
        <f>IF(AND('Mapa final'!#REF!="Muy Alta",'Mapa final'!#REF!="Mayor"),CONCATENATE("R2C",'Mapa final'!#REF!),"")</f>
        <v>#REF!</v>
      </c>
      <c r="AH7" s="21" t="e">
        <f>IF(AND('Mapa final'!#REF!="Muy Alta",'Mapa final'!#REF!="Catastrófico"),CONCATENATE("R2C",'Mapa final'!#REF!),"")</f>
        <v>#REF!</v>
      </c>
      <c r="AI7" s="22" t="e">
        <f>IF(AND('Mapa final'!#REF!="Muy Alta",'Mapa final'!#REF!="Catastrófico"),CONCATENATE("R2C",'Mapa final'!#REF!),"")</f>
        <v>#REF!</v>
      </c>
      <c r="AJ7" s="22" t="e">
        <f>IF(AND('Mapa final'!#REF!="Muy Alta",'Mapa final'!#REF!="Catastrófico"),CONCATENATE("R2C",'Mapa final'!#REF!),"")</f>
        <v>#REF!</v>
      </c>
      <c r="AK7" s="22" t="e">
        <f>IF(AND('Mapa final'!#REF!="Muy Alta",'Mapa final'!#REF!="Catastrófico"),CONCATENATE("R2C",'Mapa final'!#REF!),"")</f>
        <v>#REF!</v>
      </c>
      <c r="AL7" s="22" t="e">
        <f>IF(AND('Mapa final'!#REF!="Muy Alta",'Mapa final'!#REF!="Catastrófico"),CONCATENATE("R2C",'Mapa final'!#REF!),"")</f>
        <v>#REF!</v>
      </c>
      <c r="AM7" s="23" t="e">
        <f>IF(AND('Mapa final'!#REF!="Muy Alta",'Mapa final'!#REF!="Catastrófico"),CONCATENATE("R2C",'Mapa final'!#REF!),"")</f>
        <v>#REF!</v>
      </c>
      <c r="AN7" s="49"/>
      <c r="AO7" s="305"/>
      <c r="AP7" s="306"/>
      <c r="AQ7" s="306"/>
      <c r="AR7" s="306"/>
      <c r="AS7" s="306"/>
      <c r="AT7" s="307"/>
      <c r="AU7" s="49"/>
      <c r="AV7" s="49"/>
      <c r="AW7" s="49"/>
      <c r="AX7" s="49"/>
      <c r="AY7" s="49"/>
      <c r="AZ7" s="49"/>
      <c r="BA7" s="49"/>
      <c r="BB7" s="49"/>
      <c r="BC7" s="49"/>
      <c r="BD7" s="49"/>
      <c r="BE7" s="49"/>
      <c r="BF7" s="49"/>
      <c r="BG7" s="49"/>
      <c r="BH7" s="49"/>
      <c r="BI7" s="49"/>
      <c r="BJ7" s="49"/>
      <c r="BK7" s="49"/>
      <c r="BL7" s="49"/>
      <c r="BM7" s="49"/>
      <c r="BN7" s="49"/>
      <c r="BO7" s="49"/>
      <c r="BP7" s="49"/>
      <c r="BQ7" s="49"/>
      <c r="BR7" s="49"/>
      <c r="BS7" s="49"/>
      <c r="BT7" s="49"/>
      <c r="BU7" s="49"/>
      <c r="BV7" s="49"/>
      <c r="BW7" s="49"/>
      <c r="BX7" s="49"/>
    </row>
    <row r="8" spans="1:91" ht="15" customHeight="1" x14ac:dyDescent="0.25">
      <c r="A8" s="49"/>
      <c r="B8" s="200"/>
      <c r="C8" s="200"/>
      <c r="D8" s="201"/>
      <c r="E8" s="299"/>
      <c r="F8" s="298"/>
      <c r="G8" s="298"/>
      <c r="H8" s="298"/>
      <c r="I8" s="314"/>
      <c r="J8" s="18" t="str">
        <f ca="1">IF(AND('Mapa final'!$Y$9="Muy Alta",'Mapa final'!$AA$9="Leve"),CONCATENATE("R3C",'Mapa final'!$O$9),"")</f>
        <v/>
      </c>
      <c r="K8" s="19" t="str">
        <f>IF(AND('Mapa final'!$Y$10="Muy Alta",'Mapa final'!$AA$10="Leve"),CONCATENATE("R3C",'Mapa final'!$O$10),"")</f>
        <v/>
      </c>
      <c r="L8" s="19" t="str">
        <f>IF(AND('Mapa final'!$Y$11="Muy Alta",'Mapa final'!$AA$11="Leve"),CONCATENATE("R3C",'Mapa final'!$O$11),"")</f>
        <v/>
      </c>
      <c r="M8" s="19" t="str">
        <f>IF(AND('Mapa final'!$Y$12="Muy Alta",'Mapa final'!$AA$12="Leve"),CONCATENATE("R3C",'Mapa final'!$O$12),"")</f>
        <v/>
      </c>
      <c r="N8" s="19" t="str">
        <f>IF(AND('Mapa final'!$Y$13="Muy Alta",'Mapa final'!$AA$13="Leve"),CONCATENATE("R3C",'Mapa final'!$O$13),"")</f>
        <v/>
      </c>
      <c r="O8" s="20" t="str">
        <f>IF(AND('Mapa final'!$Y$14="Muy Alta",'Mapa final'!$AA$14="Leve"),CONCATENATE("R3C",'Mapa final'!$O$14),"")</f>
        <v/>
      </c>
      <c r="P8" s="18" t="str">
        <f ca="1">IF(AND('Mapa final'!$Y$9="Muy Alta",'Mapa final'!$AA$9="Menor"),CONCATENATE("R3C",'Mapa final'!$O$9),"")</f>
        <v/>
      </c>
      <c r="Q8" s="19" t="str">
        <f>IF(AND('Mapa final'!$Y$10="Muy Alta",'Mapa final'!$AA$10="Menor"),CONCATENATE("R3C",'Mapa final'!$O$10),"")</f>
        <v/>
      </c>
      <c r="R8" s="19" t="str">
        <f>IF(AND('Mapa final'!$Y$11="Muy Alta",'Mapa final'!$AA$11="Menor"),CONCATENATE("R3C",'Mapa final'!$O$11),"")</f>
        <v/>
      </c>
      <c r="S8" s="19" t="str">
        <f>IF(AND('Mapa final'!$Y$12="Muy Alta",'Mapa final'!$AA$12="Menor"),CONCATENATE("R3C",'Mapa final'!$O$12),"")</f>
        <v/>
      </c>
      <c r="T8" s="19" t="str">
        <f>IF(AND('Mapa final'!$Y$13="Muy Alta",'Mapa final'!$AA$13="Menor"),CONCATENATE("R3C",'Mapa final'!$O$13),"")</f>
        <v/>
      </c>
      <c r="U8" s="20" t="str">
        <f>IF(AND('Mapa final'!$Y$14="Muy Alta",'Mapa final'!$AA$14="Menor"),CONCATENATE("R3C",'Mapa final'!$O$14),"")</f>
        <v/>
      </c>
      <c r="V8" s="18" t="str">
        <f ca="1">IF(AND('Mapa final'!$Y$9="Muy Alta",'Mapa final'!$AA$9="Moderado"),CONCATENATE("R3C",'Mapa final'!$O$9),"")</f>
        <v/>
      </c>
      <c r="W8" s="19" t="str">
        <f>IF(AND('Mapa final'!$Y$10="Muy Alta",'Mapa final'!$AA$10="Moderado"),CONCATENATE("R3C",'Mapa final'!$O$10),"")</f>
        <v/>
      </c>
      <c r="X8" s="19" t="str">
        <f>IF(AND('Mapa final'!$Y$11="Muy Alta",'Mapa final'!$AA$11="Moderado"),CONCATENATE("R3C",'Mapa final'!$O$11),"")</f>
        <v/>
      </c>
      <c r="Y8" s="19" t="str">
        <f>IF(AND('Mapa final'!$Y$12="Muy Alta",'Mapa final'!$AA$12="Moderado"),CONCATENATE("R3C",'Mapa final'!$O$12),"")</f>
        <v/>
      </c>
      <c r="Z8" s="19" t="str">
        <f>IF(AND('Mapa final'!$Y$13="Muy Alta",'Mapa final'!$AA$13="Moderado"),CONCATENATE("R3C",'Mapa final'!$O$13),"")</f>
        <v/>
      </c>
      <c r="AA8" s="20" t="str">
        <f>IF(AND('Mapa final'!$Y$14="Muy Alta",'Mapa final'!$AA$14="Moderado"),CONCATENATE("R3C",'Mapa final'!$O$14),"")</f>
        <v/>
      </c>
      <c r="AB8" s="18" t="str">
        <f ca="1">IF(AND('Mapa final'!$Y$9="Muy Alta",'Mapa final'!$AA$9="Mayor"),CONCATENATE("R3C",'Mapa final'!$O$9),"")</f>
        <v/>
      </c>
      <c r="AC8" s="19" t="str">
        <f>IF(AND('Mapa final'!$Y$10="Muy Alta",'Mapa final'!$AA$10="Mayor"),CONCATENATE("R3C",'Mapa final'!$O$10),"")</f>
        <v/>
      </c>
      <c r="AD8" s="19" t="str">
        <f>IF(AND('Mapa final'!$Y$11="Muy Alta",'Mapa final'!$AA$11="Mayor"),CONCATENATE("R3C",'Mapa final'!$O$11),"")</f>
        <v/>
      </c>
      <c r="AE8" s="19" t="str">
        <f>IF(AND('Mapa final'!$Y$12="Muy Alta",'Mapa final'!$AA$12="Mayor"),CONCATENATE("R3C",'Mapa final'!$O$12),"")</f>
        <v/>
      </c>
      <c r="AF8" s="19" t="str">
        <f>IF(AND('Mapa final'!$Y$13="Muy Alta",'Mapa final'!$AA$13="Mayor"),CONCATENATE("R3C",'Mapa final'!$O$13),"")</f>
        <v/>
      </c>
      <c r="AG8" s="20" t="str">
        <f>IF(AND('Mapa final'!$Y$14="Muy Alta",'Mapa final'!$AA$14="Mayor"),CONCATENATE("R3C",'Mapa final'!$O$14),"")</f>
        <v/>
      </c>
      <c r="AH8" s="21" t="str">
        <f ca="1">IF(AND('Mapa final'!$Y$9="Muy Alta",'Mapa final'!$AA$9="Catastrófico"),CONCATENATE("R3C",'Mapa final'!$O$9),"")</f>
        <v/>
      </c>
      <c r="AI8" s="22" t="str">
        <f>IF(AND('Mapa final'!$Y$10="Muy Alta",'Mapa final'!$AA$10="Catastrófico"),CONCATENATE("R3C",'Mapa final'!$O$10),"")</f>
        <v/>
      </c>
      <c r="AJ8" s="22" t="str">
        <f>IF(AND('Mapa final'!$Y$11="Muy Alta",'Mapa final'!$AA$11="Catastrófico"),CONCATENATE("R3C",'Mapa final'!$O$11),"")</f>
        <v/>
      </c>
      <c r="AK8" s="22" t="str">
        <f>IF(AND('Mapa final'!$Y$12="Muy Alta",'Mapa final'!$AA$12="Catastrófico"),CONCATENATE("R3C",'Mapa final'!$O$12),"")</f>
        <v/>
      </c>
      <c r="AL8" s="22" t="str">
        <f>IF(AND('Mapa final'!$Y$13="Muy Alta",'Mapa final'!$AA$13="Catastrófico"),CONCATENATE("R3C",'Mapa final'!$O$13),"")</f>
        <v/>
      </c>
      <c r="AM8" s="23" t="str">
        <f>IF(AND('Mapa final'!$Y$14="Muy Alta",'Mapa final'!$AA$14="Catastrófico"),CONCATENATE("R3C",'Mapa final'!$O$14),"")</f>
        <v/>
      </c>
      <c r="AN8" s="49"/>
      <c r="AO8" s="305"/>
      <c r="AP8" s="306"/>
      <c r="AQ8" s="306"/>
      <c r="AR8" s="306"/>
      <c r="AS8" s="306"/>
      <c r="AT8" s="307"/>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row>
    <row r="9" spans="1:91" ht="15" customHeight="1" x14ac:dyDescent="0.25">
      <c r="A9" s="49"/>
      <c r="B9" s="200"/>
      <c r="C9" s="200"/>
      <c r="D9" s="201"/>
      <c r="E9" s="299"/>
      <c r="F9" s="298"/>
      <c r="G9" s="298"/>
      <c r="H9" s="298"/>
      <c r="I9" s="314"/>
      <c r="J9" s="18" t="str">
        <f>IF(AND('Mapa final'!$Y$15="Muy Alta",'Mapa final'!$AA$15="Leve"),CONCATENATE("R4C",'Mapa final'!$O$15),"")</f>
        <v/>
      </c>
      <c r="K9" s="19" t="str">
        <f>IF(AND('Mapa final'!$Y$16="Muy Alta",'Mapa final'!$AA$16="Leve"),CONCATENATE("R4C",'Mapa final'!$O$16),"")</f>
        <v/>
      </c>
      <c r="L9" s="19" t="str">
        <f>IF(AND('Mapa final'!$Y$17="Muy Alta",'Mapa final'!$AA$17="Leve"),CONCATENATE("R4C",'Mapa final'!$O$17),"")</f>
        <v/>
      </c>
      <c r="M9" s="19" t="str">
        <f>IF(AND('Mapa final'!$Y$18="Muy Alta",'Mapa final'!$AA$18="Leve"),CONCATENATE("R4C",'Mapa final'!$O$18),"")</f>
        <v/>
      </c>
      <c r="N9" s="19" t="str">
        <f>IF(AND('Mapa final'!$Y$19="Muy Alta",'Mapa final'!$AA$19="Leve"),CONCATENATE("R4C",'Mapa final'!$O$19),"")</f>
        <v/>
      </c>
      <c r="O9" s="20" t="str">
        <f>IF(AND('Mapa final'!$Y$20="Muy Alta",'Mapa final'!$AA$20="Leve"),CONCATENATE("R4C",'Mapa final'!$O$20),"")</f>
        <v/>
      </c>
      <c r="P9" s="18" t="str">
        <f>IF(AND('Mapa final'!$Y$15="Muy Alta",'Mapa final'!$AA$15="Menor"),CONCATENATE("R4C",'Mapa final'!$O$15),"")</f>
        <v/>
      </c>
      <c r="Q9" s="19" t="str">
        <f>IF(AND('Mapa final'!$Y$16="Muy Alta",'Mapa final'!$AA$16="Menor"),CONCATENATE("R4C",'Mapa final'!$O$16),"")</f>
        <v/>
      </c>
      <c r="R9" s="19" t="str">
        <f>IF(AND('Mapa final'!$Y$17="Muy Alta",'Mapa final'!$AA$17="Menor"),CONCATENATE("R4C",'Mapa final'!$O$17),"")</f>
        <v/>
      </c>
      <c r="S9" s="19" t="str">
        <f>IF(AND('Mapa final'!$Y$18="Muy Alta",'Mapa final'!$AA$18="Menor"),CONCATENATE("R4C",'Mapa final'!$O$18),"")</f>
        <v/>
      </c>
      <c r="T9" s="19" t="str">
        <f>IF(AND('Mapa final'!$Y$19="Muy Alta",'Mapa final'!$AA$19="Menor"),CONCATENATE("R4C",'Mapa final'!$O$19),"")</f>
        <v/>
      </c>
      <c r="U9" s="20" t="str">
        <f>IF(AND('Mapa final'!$Y$20="Muy Alta",'Mapa final'!$AA$20="Menor"),CONCATENATE("R4C",'Mapa final'!$O$20),"")</f>
        <v/>
      </c>
      <c r="V9" s="18" t="str">
        <f>IF(AND('Mapa final'!$Y$15="Muy Alta",'Mapa final'!$AA$15="Moderado"),CONCATENATE("R4C",'Mapa final'!$O$15),"")</f>
        <v/>
      </c>
      <c r="W9" s="19" t="str">
        <f>IF(AND('Mapa final'!$Y$16="Muy Alta",'Mapa final'!$AA$16="Moderado"),CONCATENATE("R4C",'Mapa final'!$O$16),"")</f>
        <v/>
      </c>
      <c r="X9" s="19" t="str">
        <f>IF(AND('Mapa final'!$Y$17="Muy Alta",'Mapa final'!$AA$17="Moderado"),CONCATENATE("R4C",'Mapa final'!$O$17),"")</f>
        <v/>
      </c>
      <c r="Y9" s="19" t="str">
        <f>IF(AND('Mapa final'!$Y$18="Muy Alta",'Mapa final'!$AA$18="Moderado"),CONCATENATE("R4C",'Mapa final'!$O$18),"")</f>
        <v/>
      </c>
      <c r="Z9" s="19" t="str">
        <f>IF(AND('Mapa final'!$Y$19="Muy Alta",'Mapa final'!$AA$19="Moderado"),CONCATENATE("R4C",'Mapa final'!$O$19),"")</f>
        <v/>
      </c>
      <c r="AA9" s="20" t="str">
        <f>IF(AND('Mapa final'!$Y$20="Muy Alta",'Mapa final'!$AA$20="Moderado"),CONCATENATE("R4C",'Mapa final'!$O$20),"")</f>
        <v/>
      </c>
      <c r="AB9" s="18" t="str">
        <f>IF(AND('Mapa final'!$Y$15="Muy Alta",'Mapa final'!$AA$15="Mayor"),CONCATENATE("R4C",'Mapa final'!$O$15),"")</f>
        <v/>
      </c>
      <c r="AC9" s="19" t="str">
        <f>IF(AND('Mapa final'!$Y$16="Muy Alta",'Mapa final'!$AA$16="Mayor"),CONCATENATE("R4C",'Mapa final'!$O$16),"")</f>
        <v/>
      </c>
      <c r="AD9" s="19" t="str">
        <f>IF(AND('Mapa final'!$Y$17="Muy Alta",'Mapa final'!$AA$17="Mayor"),CONCATENATE("R4C",'Mapa final'!$O$17),"")</f>
        <v/>
      </c>
      <c r="AE9" s="19" t="str">
        <f>IF(AND('Mapa final'!$Y$18="Muy Alta",'Mapa final'!$AA$18="Mayor"),CONCATENATE("R4C",'Mapa final'!$O$18),"")</f>
        <v/>
      </c>
      <c r="AF9" s="19" t="str">
        <f>IF(AND('Mapa final'!$Y$19="Muy Alta",'Mapa final'!$AA$19="Mayor"),CONCATENATE("R4C",'Mapa final'!$O$19),"")</f>
        <v/>
      </c>
      <c r="AG9" s="20" t="str">
        <f>IF(AND('Mapa final'!$Y$20="Muy Alta",'Mapa final'!$AA$20="Mayor"),CONCATENATE("R4C",'Mapa final'!$O$20),"")</f>
        <v/>
      </c>
      <c r="AH9" s="21" t="str">
        <f>IF(AND('Mapa final'!$Y$15="Muy Alta",'Mapa final'!$AA$15="Catastrófico"),CONCATENATE("R4C",'Mapa final'!$O$15),"")</f>
        <v/>
      </c>
      <c r="AI9" s="22" t="str">
        <f>IF(AND('Mapa final'!$Y$16="Muy Alta",'Mapa final'!$AA$16="Catastrófico"),CONCATENATE("R4C",'Mapa final'!$O$16),"")</f>
        <v/>
      </c>
      <c r="AJ9" s="22" t="str">
        <f>IF(AND('Mapa final'!$Y$17="Muy Alta",'Mapa final'!$AA$17="Catastrófico"),CONCATENATE("R4C",'Mapa final'!$O$17),"")</f>
        <v/>
      </c>
      <c r="AK9" s="22" t="str">
        <f>IF(AND('Mapa final'!$Y$18="Muy Alta",'Mapa final'!$AA$18="Catastrófico"),CONCATENATE("R4C",'Mapa final'!$O$18),"")</f>
        <v/>
      </c>
      <c r="AL9" s="22" t="str">
        <f>IF(AND('Mapa final'!$Y$19="Muy Alta",'Mapa final'!$AA$19="Catastrófico"),CONCATENATE("R4C",'Mapa final'!$O$19),"")</f>
        <v/>
      </c>
      <c r="AM9" s="23" t="str">
        <f>IF(AND('Mapa final'!$Y$20="Muy Alta",'Mapa final'!$AA$20="Catastrófico"),CONCATENATE("R4C",'Mapa final'!$O$20),"")</f>
        <v/>
      </c>
      <c r="AN9" s="49"/>
      <c r="AO9" s="305"/>
      <c r="AP9" s="306"/>
      <c r="AQ9" s="306"/>
      <c r="AR9" s="306"/>
      <c r="AS9" s="306"/>
      <c r="AT9" s="307"/>
      <c r="AU9" s="49"/>
      <c r="AV9" s="49"/>
      <c r="AW9" s="49"/>
      <c r="AX9" s="49"/>
      <c r="AY9" s="49"/>
      <c r="AZ9" s="49"/>
      <c r="BA9" s="49"/>
      <c r="BB9" s="49"/>
      <c r="BC9" s="49"/>
      <c r="BD9" s="49"/>
      <c r="BE9" s="49"/>
      <c r="BF9" s="49"/>
      <c r="BG9" s="49"/>
      <c r="BH9" s="49"/>
      <c r="BI9" s="49"/>
      <c r="BJ9" s="49"/>
      <c r="BK9" s="49"/>
      <c r="BL9" s="49"/>
      <c r="BM9" s="49"/>
      <c r="BN9" s="49"/>
      <c r="BO9" s="49"/>
      <c r="BP9" s="49"/>
      <c r="BQ9" s="49"/>
      <c r="BR9" s="49"/>
      <c r="BS9" s="49"/>
      <c r="BT9" s="49"/>
      <c r="BU9" s="49"/>
      <c r="BV9" s="49"/>
      <c r="BW9" s="49"/>
      <c r="BX9" s="49"/>
    </row>
    <row r="10" spans="1:91" ht="15" customHeight="1" x14ac:dyDescent="0.25">
      <c r="A10" s="49"/>
      <c r="B10" s="200"/>
      <c r="C10" s="200"/>
      <c r="D10" s="201"/>
      <c r="E10" s="299"/>
      <c r="F10" s="298"/>
      <c r="G10" s="298"/>
      <c r="H10" s="298"/>
      <c r="I10" s="314"/>
      <c r="J10" s="18" t="str">
        <f>IF(AND('Mapa final'!$Y$21="Muy Alta",'Mapa final'!$AA$21="Leve"),CONCATENATE("R5C",'Mapa final'!$O$21),"")</f>
        <v/>
      </c>
      <c r="K10" s="19" t="str">
        <f>IF(AND('Mapa final'!$Y$22="Muy Alta",'Mapa final'!$AA$22="Leve"),CONCATENATE("R5C",'Mapa final'!$O$22),"")</f>
        <v/>
      </c>
      <c r="L10" s="19" t="str">
        <f>IF(AND('Mapa final'!$Y$23="Muy Alta",'Mapa final'!$AA$23="Leve"),CONCATENATE("R5C",'Mapa final'!$O$23),"")</f>
        <v/>
      </c>
      <c r="M10" s="19" t="str">
        <f>IF(AND('Mapa final'!$Y$24="Muy Alta",'Mapa final'!$AA$24="Leve"),CONCATENATE("R5C",'Mapa final'!$O$24),"")</f>
        <v/>
      </c>
      <c r="N10" s="19" t="str">
        <f>IF(AND('Mapa final'!$Y$25="Muy Alta",'Mapa final'!$AA$25="Leve"),CONCATENATE("R5C",'Mapa final'!$O$25),"")</f>
        <v/>
      </c>
      <c r="O10" s="20" t="str">
        <f>IF(AND('Mapa final'!$Y$26="Muy Alta",'Mapa final'!$AA$26="Leve"),CONCATENATE("R5C",'Mapa final'!$O$26),"")</f>
        <v/>
      </c>
      <c r="P10" s="18" t="str">
        <f>IF(AND('Mapa final'!$Y$21="Muy Alta",'Mapa final'!$AA$21="Menor"),CONCATENATE("R5C",'Mapa final'!$O$21),"")</f>
        <v/>
      </c>
      <c r="Q10" s="19" t="str">
        <f>IF(AND('Mapa final'!$Y$22="Muy Alta",'Mapa final'!$AA$22="Menor"),CONCATENATE("R5C",'Mapa final'!$O$22),"")</f>
        <v/>
      </c>
      <c r="R10" s="19" t="str">
        <f>IF(AND('Mapa final'!$Y$23="Muy Alta",'Mapa final'!$AA$23="Menor"),CONCATENATE("R5C",'Mapa final'!$O$23),"")</f>
        <v/>
      </c>
      <c r="S10" s="19" t="str">
        <f>IF(AND('Mapa final'!$Y$24="Muy Alta",'Mapa final'!$AA$24="Menor"),CONCATENATE("R5C",'Mapa final'!$O$24),"")</f>
        <v/>
      </c>
      <c r="T10" s="19" t="str">
        <f>IF(AND('Mapa final'!$Y$25="Muy Alta",'Mapa final'!$AA$25="Menor"),CONCATENATE("R5C",'Mapa final'!$O$25),"")</f>
        <v/>
      </c>
      <c r="U10" s="20" t="str">
        <f>IF(AND('Mapa final'!$Y$26="Muy Alta",'Mapa final'!$AA$26="Menor"),CONCATENATE("R5C",'Mapa final'!$O$26),"")</f>
        <v/>
      </c>
      <c r="V10" s="18" t="str">
        <f>IF(AND('Mapa final'!$Y$21="Muy Alta",'Mapa final'!$AA$21="Moderado"),CONCATENATE("R5C",'Mapa final'!$O$21),"")</f>
        <v/>
      </c>
      <c r="W10" s="19" t="str">
        <f>IF(AND('Mapa final'!$Y$22="Muy Alta",'Mapa final'!$AA$22="Moderado"),CONCATENATE("R5C",'Mapa final'!$O$22),"")</f>
        <v/>
      </c>
      <c r="X10" s="19" t="str">
        <f>IF(AND('Mapa final'!$Y$23="Muy Alta",'Mapa final'!$AA$23="Moderado"),CONCATENATE("R5C",'Mapa final'!$O$23),"")</f>
        <v/>
      </c>
      <c r="Y10" s="19" t="str">
        <f>IF(AND('Mapa final'!$Y$24="Muy Alta",'Mapa final'!$AA$24="Moderado"),CONCATENATE("R5C",'Mapa final'!$O$24),"")</f>
        <v/>
      </c>
      <c r="Z10" s="19" t="str">
        <f>IF(AND('Mapa final'!$Y$25="Muy Alta",'Mapa final'!$AA$25="Moderado"),CONCATENATE("R5C",'Mapa final'!$O$25),"")</f>
        <v/>
      </c>
      <c r="AA10" s="20" t="str">
        <f>IF(AND('Mapa final'!$Y$26="Muy Alta",'Mapa final'!$AA$26="Moderado"),CONCATENATE("R5C",'Mapa final'!$O$26),"")</f>
        <v/>
      </c>
      <c r="AB10" s="18" t="str">
        <f>IF(AND('Mapa final'!$Y$21="Muy Alta",'Mapa final'!$AA$21="Mayor"),CONCATENATE("R5C",'Mapa final'!$O$21),"")</f>
        <v/>
      </c>
      <c r="AC10" s="19" t="str">
        <f>IF(AND('Mapa final'!$Y$22="Muy Alta",'Mapa final'!$AA$22="Mayor"),CONCATENATE("R5C",'Mapa final'!$O$22),"")</f>
        <v/>
      </c>
      <c r="AD10" s="19" t="str">
        <f>IF(AND('Mapa final'!$Y$23="Muy Alta",'Mapa final'!$AA$23="Mayor"),CONCATENATE("R5C",'Mapa final'!$O$23),"")</f>
        <v/>
      </c>
      <c r="AE10" s="19" t="str">
        <f>IF(AND('Mapa final'!$Y$24="Muy Alta",'Mapa final'!$AA$24="Mayor"),CONCATENATE("R5C",'Mapa final'!$O$24),"")</f>
        <v/>
      </c>
      <c r="AF10" s="19" t="str">
        <f>IF(AND('Mapa final'!$Y$25="Muy Alta",'Mapa final'!$AA$25="Mayor"),CONCATENATE("R5C",'Mapa final'!$O$25),"")</f>
        <v/>
      </c>
      <c r="AG10" s="20" t="str">
        <f>IF(AND('Mapa final'!$Y$26="Muy Alta",'Mapa final'!$AA$26="Mayor"),CONCATENATE("R5C",'Mapa final'!$O$26),"")</f>
        <v/>
      </c>
      <c r="AH10" s="21" t="str">
        <f>IF(AND('Mapa final'!$Y$21="Muy Alta",'Mapa final'!$AA$21="Catastrófico"),CONCATENATE("R5C",'Mapa final'!$O$21),"")</f>
        <v/>
      </c>
      <c r="AI10" s="22" t="str">
        <f>IF(AND('Mapa final'!$Y$22="Muy Alta",'Mapa final'!$AA$22="Catastrófico"),CONCATENATE("R5C",'Mapa final'!$O$22),"")</f>
        <v/>
      </c>
      <c r="AJ10" s="22" t="str">
        <f>IF(AND('Mapa final'!$Y$23="Muy Alta",'Mapa final'!$AA$23="Catastrófico"),CONCATENATE("R5C",'Mapa final'!$O$23),"")</f>
        <v/>
      </c>
      <c r="AK10" s="22" t="str">
        <f>IF(AND('Mapa final'!$Y$24="Muy Alta",'Mapa final'!$AA$24="Catastrófico"),CONCATENATE("R5C",'Mapa final'!$O$24),"")</f>
        <v/>
      </c>
      <c r="AL10" s="22" t="str">
        <f>IF(AND('Mapa final'!$Y$25="Muy Alta",'Mapa final'!$AA$25="Catastrófico"),CONCATENATE("R5C",'Mapa final'!$O$25),"")</f>
        <v/>
      </c>
      <c r="AM10" s="23" t="str">
        <f>IF(AND('Mapa final'!$Y$26="Muy Alta",'Mapa final'!$AA$26="Catastrófico"),CONCATENATE("R5C",'Mapa final'!$O$26),"")</f>
        <v/>
      </c>
      <c r="AN10" s="49"/>
      <c r="AO10" s="305"/>
      <c r="AP10" s="306"/>
      <c r="AQ10" s="306"/>
      <c r="AR10" s="306"/>
      <c r="AS10" s="306"/>
      <c r="AT10" s="307"/>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c r="BX10" s="49"/>
    </row>
    <row r="11" spans="1:91" ht="15" customHeight="1" x14ac:dyDescent="0.25">
      <c r="A11" s="49"/>
      <c r="B11" s="200"/>
      <c r="C11" s="200"/>
      <c r="D11" s="201"/>
      <c r="E11" s="299"/>
      <c r="F11" s="298"/>
      <c r="G11" s="298"/>
      <c r="H11" s="298"/>
      <c r="I11" s="314"/>
      <c r="J11" s="18" t="str">
        <f>IF(AND('Mapa final'!$Y$27="Muy Alta",'Mapa final'!$AA$27="Leve"),CONCATENATE("R6C",'Mapa final'!$O$27),"")</f>
        <v/>
      </c>
      <c r="K11" s="19" t="str">
        <f>IF(AND('Mapa final'!$Y$28="Muy Alta",'Mapa final'!$AA$28="Leve"),CONCATENATE("R6C",'Mapa final'!$O$28),"")</f>
        <v/>
      </c>
      <c r="L11" s="19" t="str">
        <f>IF(AND('Mapa final'!$Y$29="Muy Alta",'Mapa final'!$AA$29="Leve"),CONCATENATE("R6C",'Mapa final'!$O$29),"")</f>
        <v/>
      </c>
      <c r="M11" s="19" t="str">
        <f>IF(AND('Mapa final'!$Y$30="Muy Alta",'Mapa final'!$AA$30="Leve"),CONCATENATE("R6C",'Mapa final'!$O$30),"")</f>
        <v/>
      </c>
      <c r="N11" s="19" t="str">
        <f>IF(AND('Mapa final'!$Y$31="Muy Alta",'Mapa final'!$AA$31="Leve"),CONCATENATE("R6C",'Mapa final'!$O$31),"")</f>
        <v/>
      </c>
      <c r="O11" s="20" t="str">
        <f>IF(AND('Mapa final'!$Y$32="Muy Alta",'Mapa final'!$AA$32="Leve"),CONCATENATE("R6C",'Mapa final'!$O$32),"")</f>
        <v/>
      </c>
      <c r="P11" s="18" t="str">
        <f>IF(AND('Mapa final'!$Y$27="Muy Alta",'Mapa final'!$AA$27="Menor"),CONCATENATE("R6C",'Mapa final'!$O$27),"")</f>
        <v/>
      </c>
      <c r="Q11" s="19" t="str">
        <f>IF(AND('Mapa final'!$Y$28="Muy Alta",'Mapa final'!$AA$28="Menor"),CONCATENATE("R6C",'Mapa final'!$O$28),"")</f>
        <v/>
      </c>
      <c r="R11" s="19" t="str">
        <f>IF(AND('Mapa final'!$Y$29="Muy Alta",'Mapa final'!$AA$29="Menor"),CONCATENATE("R6C",'Mapa final'!$O$29),"")</f>
        <v/>
      </c>
      <c r="S11" s="19" t="str">
        <f>IF(AND('Mapa final'!$Y$30="Muy Alta",'Mapa final'!$AA$30="Menor"),CONCATENATE("R6C",'Mapa final'!$O$30),"")</f>
        <v/>
      </c>
      <c r="T11" s="19" t="str">
        <f>IF(AND('Mapa final'!$Y$31="Muy Alta",'Mapa final'!$AA$31="Menor"),CONCATENATE("R6C",'Mapa final'!$O$31),"")</f>
        <v/>
      </c>
      <c r="U11" s="20" t="str">
        <f>IF(AND('Mapa final'!$Y$32="Muy Alta",'Mapa final'!$AA$32="Menor"),CONCATENATE("R6C",'Mapa final'!$O$32),"")</f>
        <v/>
      </c>
      <c r="V11" s="18" t="str">
        <f>IF(AND('Mapa final'!$Y$27="Muy Alta",'Mapa final'!$AA$27="Moderado"),CONCATENATE("R6C",'Mapa final'!$O$27),"")</f>
        <v/>
      </c>
      <c r="W11" s="19" t="str">
        <f>IF(AND('Mapa final'!$Y$28="Muy Alta",'Mapa final'!$AA$28="Moderado"),CONCATENATE("R6C",'Mapa final'!$O$28),"")</f>
        <v/>
      </c>
      <c r="X11" s="19" t="str">
        <f>IF(AND('Mapa final'!$Y$29="Muy Alta",'Mapa final'!$AA$29="Moderado"),CONCATENATE("R6C",'Mapa final'!$O$29),"")</f>
        <v/>
      </c>
      <c r="Y11" s="19" t="str">
        <f>IF(AND('Mapa final'!$Y$30="Muy Alta",'Mapa final'!$AA$30="Moderado"),CONCATENATE("R6C",'Mapa final'!$O$30),"")</f>
        <v/>
      </c>
      <c r="Z11" s="19" t="str">
        <f>IF(AND('Mapa final'!$Y$31="Muy Alta",'Mapa final'!$AA$31="Moderado"),CONCATENATE("R6C",'Mapa final'!$O$31),"")</f>
        <v/>
      </c>
      <c r="AA11" s="20" t="str">
        <f>IF(AND('Mapa final'!$Y$32="Muy Alta",'Mapa final'!$AA$32="Moderado"),CONCATENATE("R6C",'Mapa final'!$O$32),"")</f>
        <v/>
      </c>
      <c r="AB11" s="18" t="str">
        <f>IF(AND('Mapa final'!$Y$27="Muy Alta",'Mapa final'!$AA$27="Mayor"),CONCATENATE("R6C",'Mapa final'!$O$27),"")</f>
        <v/>
      </c>
      <c r="AC11" s="19" t="str">
        <f>IF(AND('Mapa final'!$Y$28="Muy Alta",'Mapa final'!$AA$28="Mayor"),CONCATENATE("R6C",'Mapa final'!$O$28),"")</f>
        <v/>
      </c>
      <c r="AD11" s="19" t="str">
        <f>IF(AND('Mapa final'!$Y$29="Muy Alta",'Mapa final'!$AA$29="Mayor"),CONCATENATE("R6C",'Mapa final'!$O$29),"")</f>
        <v/>
      </c>
      <c r="AE11" s="19" t="str">
        <f>IF(AND('Mapa final'!$Y$30="Muy Alta",'Mapa final'!$AA$30="Mayor"),CONCATENATE("R6C",'Mapa final'!$O$30),"")</f>
        <v/>
      </c>
      <c r="AF11" s="19" t="str">
        <f>IF(AND('Mapa final'!$Y$31="Muy Alta",'Mapa final'!$AA$31="Mayor"),CONCATENATE("R6C",'Mapa final'!$O$31),"")</f>
        <v/>
      </c>
      <c r="AG11" s="20" t="str">
        <f>IF(AND('Mapa final'!$Y$32="Muy Alta",'Mapa final'!$AA$32="Mayor"),CONCATENATE("R6C",'Mapa final'!$O$32),"")</f>
        <v/>
      </c>
      <c r="AH11" s="21" t="str">
        <f>IF(AND('Mapa final'!$Y$27="Muy Alta",'Mapa final'!$AA$27="Catastrófico"),CONCATENATE("R6C",'Mapa final'!$O$27),"")</f>
        <v/>
      </c>
      <c r="AI11" s="22" t="str">
        <f>IF(AND('Mapa final'!$Y$28="Muy Alta",'Mapa final'!$AA$28="Catastrófico"),CONCATENATE("R6C",'Mapa final'!$O$28),"")</f>
        <v/>
      </c>
      <c r="AJ11" s="22" t="str">
        <f>IF(AND('Mapa final'!$Y$29="Muy Alta",'Mapa final'!$AA$29="Catastrófico"),CONCATENATE("R6C",'Mapa final'!$O$29),"")</f>
        <v/>
      </c>
      <c r="AK11" s="22" t="str">
        <f>IF(AND('Mapa final'!$Y$30="Muy Alta",'Mapa final'!$AA$30="Catastrófico"),CONCATENATE("R6C",'Mapa final'!$O$30),"")</f>
        <v/>
      </c>
      <c r="AL11" s="22" t="str">
        <f>IF(AND('Mapa final'!$Y$31="Muy Alta",'Mapa final'!$AA$31="Catastrófico"),CONCATENATE("R6C",'Mapa final'!$O$31),"")</f>
        <v/>
      </c>
      <c r="AM11" s="23" t="str">
        <f>IF(AND('Mapa final'!$Y$32="Muy Alta",'Mapa final'!$AA$32="Catastrófico"),CONCATENATE("R6C",'Mapa final'!$O$32),"")</f>
        <v/>
      </c>
      <c r="AN11" s="49"/>
      <c r="AO11" s="305"/>
      <c r="AP11" s="306"/>
      <c r="AQ11" s="306"/>
      <c r="AR11" s="306"/>
      <c r="AS11" s="306"/>
      <c r="AT11" s="307"/>
      <c r="AU11" s="49"/>
      <c r="AV11" s="49"/>
      <c r="AW11" s="49"/>
      <c r="AX11" s="49"/>
      <c r="AY11" s="49"/>
      <c r="AZ11" s="49"/>
      <c r="BA11" s="49"/>
      <c r="BB11" s="49"/>
      <c r="BC11" s="49"/>
      <c r="BD11" s="49"/>
      <c r="BE11" s="49"/>
      <c r="BF11" s="49"/>
      <c r="BG11" s="49"/>
      <c r="BH11" s="49"/>
      <c r="BI11" s="49"/>
      <c r="BJ11" s="49"/>
      <c r="BK11" s="49"/>
      <c r="BL11" s="49"/>
      <c r="BM11" s="49"/>
      <c r="BN11" s="49"/>
      <c r="BO11" s="49"/>
      <c r="BP11" s="49"/>
      <c r="BQ11" s="49"/>
      <c r="BR11" s="49"/>
      <c r="BS11" s="49"/>
      <c r="BT11" s="49"/>
      <c r="BU11" s="49"/>
      <c r="BV11" s="49"/>
      <c r="BW11" s="49"/>
      <c r="BX11" s="49"/>
    </row>
    <row r="12" spans="1:91" ht="15" customHeight="1" x14ac:dyDescent="0.25">
      <c r="A12" s="49"/>
      <c r="B12" s="200"/>
      <c r="C12" s="200"/>
      <c r="D12" s="201"/>
      <c r="E12" s="299"/>
      <c r="F12" s="298"/>
      <c r="G12" s="298"/>
      <c r="H12" s="298"/>
      <c r="I12" s="314"/>
      <c r="J12" s="18" t="str">
        <f>IF(AND('Mapa final'!$Y$33="Muy Alta",'Mapa final'!$AA$33="Leve"),CONCATENATE("R7C",'Mapa final'!$O$33),"")</f>
        <v/>
      </c>
      <c r="K12" s="19" t="str">
        <f>IF(AND('Mapa final'!$Y$34="Muy Alta",'Mapa final'!$AA$34="Leve"),CONCATENATE("R7C",'Mapa final'!$O$34),"")</f>
        <v/>
      </c>
      <c r="L12" s="19" t="str">
        <f>IF(AND('Mapa final'!$Y$35="Muy Alta",'Mapa final'!$AA$35="Leve"),CONCATENATE("R7C",'Mapa final'!$O$35),"")</f>
        <v/>
      </c>
      <c r="M12" s="19" t="str">
        <f>IF(AND('Mapa final'!$Y$36="Muy Alta",'Mapa final'!$AA$36="Leve"),CONCATENATE("R7C",'Mapa final'!$O$36),"")</f>
        <v/>
      </c>
      <c r="N12" s="19" t="str">
        <f>IF(AND('Mapa final'!$Y$37="Muy Alta",'Mapa final'!$AA$37="Leve"),CONCATENATE("R7C",'Mapa final'!$O$37),"")</f>
        <v/>
      </c>
      <c r="O12" s="20" t="str">
        <f>IF(AND('Mapa final'!$Y$38="Muy Alta",'Mapa final'!$AA$38="Leve"),CONCATENATE("R7C",'Mapa final'!$O$38),"")</f>
        <v/>
      </c>
      <c r="P12" s="18" t="str">
        <f>IF(AND('Mapa final'!$Y$33="Muy Alta",'Mapa final'!$AA$33="Menor"),CONCATENATE("R7C",'Mapa final'!$O$33),"")</f>
        <v/>
      </c>
      <c r="Q12" s="19" t="str">
        <f>IF(AND('Mapa final'!$Y$34="Muy Alta",'Mapa final'!$AA$34="Menor"),CONCATENATE("R7C",'Mapa final'!$O$34),"")</f>
        <v/>
      </c>
      <c r="R12" s="19" t="str">
        <f>IF(AND('Mapa final'!$Y$35="Muy Alta",'Mapa final'!$AA$35="Menor"),CONCATENATE("R7C",'Mapa final'!$O$35),"")</f>
        <v/>
      </c>
      <c r="S12" s="19" t="str">
        <f>IF(AND('Mapa final'!$Y$36="Muy Alta",'Mapa final'!$AA$36="Menor"),CONCATENATE("R7C",'Mapa final'!$O$36),"")</f>
        <v/>
      </c>
      <c r="T12" s="19" t="str">
        <f>IF(AND('Mapa final'!$Y$37="Muy Alta",'Mapa final'!$AA$37="Menor"),CONCATENATE("R7C",'Mapa final'!$O$37),"")</f>
        <v/>
      </c>
      <c r="U12" s="20" t="str">
        <f>IF(AND('Mapa final'!$Y$38="Muy Alta",'Mapa final'!$AA$38="Menor"),CONCATENATE("R7C",'Mapa final'!$O$38),"")</f>
        <v/>
      </c>
      <c r="V12" s="18" t="str">
        <f>IF(AND('Mapa final'!$Y$33="Muy Alta",'Mapa final'!$AA$33="Moderado"),CONCATENATE("R7C",'Mapa final'!$O$33),"")</f>
        <v/>
      </c>
      <c r="W12" s="19" t="str">
        <f>IF(AND('Mapa final'!$Y$34="Muy Alta",'Mapa final'!$AA$34="Moderado"),CONCATENATE("R7C",'Mapa final'!$O$34),"")</f>
        <v/>
      </c>
      <c r="X12" s="19" t="str">
        <f>IF(AND('Mapa final'!$Y$35="Muy Alta",'Mapa final'!$AA$35="Moderado"),CONCATENATE("R7C",'Mapa final'!$O$35),"")</f>
        <v/>
      </c>
      <c r="Y12" s="19" t="str">
        <f>IF(AND('Mapa final'!$Y$36="Muy Alta",'Mapa final'!$AA$36="Moderado"),CONCATENATE("R7C",'Mapa final'!$O$36),"")</f>
        <v/>
      </c>
      <c r="Z12" s="19" t="str">
        <f>IF(AND('Mapa final'!$Y$37="Muy Alta",'Mapa final'!$AA$37="Moderado"),CONCATENATE("R7C",'Mapa final'!$O$37),"")</f>
        <v/>
      </c>
      <c r="AA12" s="20" t="str">
        <f>IF(AND('Mapa final'!$Y$38="Muy Alta",'Mapa final'!$AA$38="Moderado"),CONCATENATE("R7C",'Mapa final'!$O$38),"")</f>
        <v/>
      </c>
      <c r="AB12" s="18" t="str">
        <f>IF(AND('Mapa final'!$Y$33="Muy Alta",'Mapa final'!$AA$33="Mayor"),CONCATENATE("R7C",'Mapa final'!$O$33),"")</f>
        <v/>
      </c>
      <c r="AC12" s="19" t="str">
        <f>IF(AND('Mapa final'!$Y$34="Muy Alta",'Mapa final'!$AA$34="Mayor"),CONCATENATE("R7C",'Mapa final'!$O$34),"")</f>
        <v/>
      </c>
      <c r="AD12" s="19" t="str">
        <f>IF(AND('Mapa final'!$Y$35="Muy Alta",'Mapa final'!$AA$35="Mayor"),CONCATENATE("R7C",'Mapa final'!$O$35),"")</f>
        <v/>
      </c>
      <c r="AE12" s="19" t="str">
        <f>IF(AND('Mapa final'!$Y$36="Muy Alta",'Mapa final'!$AA$36="Mayor"),CONCATENATE("R7C",'Mapa final'!$O$36),"")</f>
        <v/>
      </c>
      <c r="AF12" s="19" t="str">
        <f>IF(AND('Mapa final'!$Y$37="Muy Alta",'Mapa final'!$AA$37="Mayor"),CONCATENATE("R7C",'Mapa final'!$O$37),"")</f>
        <v/>
      </c>
      <c r="AG12" s="20" t="str">
        <f>IF(AND('Mapa final'!$Y$38="Muy Alta",'Mapa final'!$AA$38="Mayor"),CONCATENATE("R7C",'Mapa final'!$O$38),"")</f>
        <v/>
      </c>
      <c r="AH12" s="21" t="str">
        <f>IF(AND('Mapa final'!$Y$33="Muy Alta",'Mapa final'!$AA$33="Catastrófico"),CONCATENATE("R7C",'Mapa final'!$O$33),"")</f>
        <v/>
      </c>
      <c r="AI12" s="22" t="str">
        <f>IF(AND('Mapa final'!$Y$34="Muy Alta",'Mapa final'!$AA$34="Catastrófico"),CONCATENATE("R7C",'Mapa final'!$O$34),"")</f>
        <v/>
      </c>
      <c r="AJ12" s="22" t="str">
        <f>IF(AND('Mapa final'!$Y$35="Muy Alta",'Mapa final'!$AA$35="Catastrófico"),CONCATENATE("R7C",'Mapa final'!$O$35),"")</f>
        <v/>
      </c>
      <c r="AK12" s="22" t="str">
        <f>IF(AND('Mapa final'!$Y$36="Muy Alta",'Mapa final'!$AA$36="Catastrófico"),CONCATENATE("R7C",'Mapa final'!$O$36),"")</f>
        <v/>
      </c>
      <c r="AL12" s="22" t="str">
        <f>IF(AND('Mapa final'!$Y$37="Muy Alta",'Mapa final'!$AA$37="Catastrófico"),CONCATENATE("R7C",'Mapa final'!$O$37),"")</f>
        <v/>
      </c>
      <c r="AM12" s="23" t="str">
        <f>IF(AND('Mapa final'!$Y$38="Muy Alta",'Mapa final'!$AA$38="Catastrófico"),CONCATENATE("R7C",'Mapa final'!$O$38),"")</f>
        <v/>
      </c>
      <c r="AN12" s="49"/>
      <c r="AO12" s="305"/>
      <c r="AP12" s="306"/>
      <c r="AQ12" s="306"/>
      <c r="AR12" s="306"/>
      <c r="AS12" s="306"/>
      <c r="AT12" s="307"/>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row>
    <row r="13" spans="1:91" ht="15" customHeight="1" x14ac:dyDescent="0.25">
      <c r="A13" s="49"/>
      <c r="B13" s="200"/>
      <c r="C13" s="200"/>
      <c r="D13" s="201"/>
      <c r="E13" s="299"/>
      <c r="F13" s="298"/>
      <c r="G13" s="298"/>
      <c r="H13" s="298"/>
      <c r="I13" s="314"/>
      <c r="J13" s="18" t="str">
        <f>IF(AND('Mapa final'!$Y$39="Muy Alta",'Mapa final'!$AA$39="Leve"),CONCATENATE("R8C",'Mapa final'!$O$39),"")</f>
        <v/>
      </c>
      <c r="K13" s="19" t="str">
        <f>IF(AND('Mapa final'!$Y$40="Muy Alta",'Mapa final'!$AA$40="Leve"),CONCATENATE("R8C",'Mapa final'!$O$40),"")</f>
        <v/>
      </c>
      <c r="L13" s="19" t="str">
        <f>IF(AND('Mapa final'!$Y$41="Muy Alta",'Mapa final'!$AA$41="Leve"),CONCATENATE("R8C",'Mapa final'!$O$41),"")</f>
        <v/>
      </c>
      <c r="M13" s="19" t="str">
        <f>IF(AND('Mapa final'!$Y$42="Muy Alta",'Mapa final'!$AA$42="Leve"),CONCATENATE("R8C",'Mapa final'!$O$42),"")</f>
        <v/>
      </c>
      <c r="N13" s="19" t="str">
        <f>IF(AND('Mapa final'!$Y$43="Muy Alta",'Mapa final'!$AA$43="Leve"),CONCATENATE("R8C",'Mapa final'!$O$43),"")</f>
        <v/>
      </c>
      <c r="O13" s="20" t="str">
        <f>IF(AND('Mapa final'!$Y$44="Muy Alta",'Mapa final'!$AA$44="Leve"),CONCATENATE("R8C",'Mapa final'!$O$44),"")</f>
        <v/>
      </c>
      <c r="P13" s="18" t="str">
        <f>IF(AND('Mapa final'!$Y$39="Muy Alta",'Mapa final'!$AA$39="Menor"),CONCATENATE("R8C",'Mapa final'!$O$39),"")</f>
        <v/>
      </c>
      <c r="Q13" s="19" t="str">
        <f>IF(AND('Mapa final'!$Y$40="Muy Alta",'Mapa final'!$AA$40="Menor"),CONCATENATE("R8C",'Mapa final'!$O$40),"")</f>
        <v/>
      </c>
      <c r="R13" s="19" t="str">
        <f>IF(AND('Mapa final'!$Y$41="Muy Alta",'Mapa final'!$AA$41="Menor"),CONCATENATE("R8C",'Mapa final'!$O$41),"")</f>
        <v/>
      </c>
      <c r="S13" s="19" t="str">
        <f>IF(AND('Mapa final'!$Y$42="Muy Alta",'Mapa final'!$AA$42="Menor"),CONCATENATE("R8C",'Mapa final'!$O$42),"")</f>
        <v/>
      </c>
      <c r="T13" s="19" t="str">
        <f>IF(AND('Mapa final'!$Y$43="Muy Alta",'Mapa final'!$AA$43="Menor"),CONCATENATE("R8C",'Mapa final'!$O$43),"")</f>
        <v/>
      </c>
      <c r="U13" s="20" t="str">
        <f>IF(AND('Mapa final'!$Y$44="Muy Alta",'Mapa final'!$AA$44="Menor"),CONCATENATE("R8C",'Mapa final'!$O$44),"")</f>
        <v/>
      </c>
      <c r="V13" s="18" t="str">
        <f>IF(AND('Mapa final'!$Y$39="Muy Alta",'Mapa final'!$AA$39="Moderado"),CONCATENATE("R8C",'Mapa final'!$O$39),"")</f>
        <v/>
      </c>
      <c r="W13" s="19" t="str">
        <f>IF(AND('Mapa final'!$Y$40="Muy Alta",'Mapa final'!$AA$40="Moderado"),CONCATENATE("R8C",'Mapa final'!$O$40),"")</f>
        <v/>
      </c>
      <c r="X13" s="19" t="str">
        <f>IF(AND('Mapa final'!$Y$41="Muy Alta",'Mapa final'!$AA$41="Moderado"),CONCATENATE("R8C",'Mapa final'!$O$41),"")</f>
        <v/>
      </c>
      <c r="Y13" s="19" t="str">
        <f>IF(AND('Mapa final'!$Y$42="Muy Alta",'Mapa final'!$AA$42="Moderado"),CONCATENATE("R8C",'Mapa final'!$O$42),"")</f>
        <v/>
      </c>
      <c r="Z13" s="19" t="str">
        <f>IF(AND('Mapa final'!$Y$43="Muy Alta",'Mapa final'!$AA$43="Moderado"),CONCATENATE("R8C",'Mapa final'!$O$43),"")</f>
        <v/>
      </c>
      <c r="AA13" s="20" t="str">
        <f>IF(AND('Mapa final'!$Y$44="Muy Alta",'Mapa final'!$AA$44="Moderado"),CONCATENATE("R8C",'Mapa final'!$O$44),"")</f>
        <v/>
      </c>
      <c r="AB13" s="18" t="str">
        <f>IF(AND('Mapa final'!$Y$39="Muy Alta",'Mapa final'!$AA$39="Mayor"),CONCATENATE("R8C",'Mapa final'!$O$39),"")</f>
        <v/>
      </c>
      <c r="AC13" s="19" t="str">
        <f>IF(AND('Mapa final'!$Y$40="Muy Alta",'Mapa final'!$AA$40="Mayor"),CONCATENATE("R8C",'Mapa final'!$O$40),"")</f>
        <v/>
      </c>
      <c r="AD13" s="19" t="str">
        <f>IF(AND('Mapa final'!$Y$41="Muy Alta",'Mapa final'!$AA$41="Mayor"),CONCATENATE("R8C",'Mapa final'!$O$41),"")</f>
        <v/>
      </c>
      <c r="AE13" s="19" t="str">
        <f>IF(AND('Mapa final'!$Y$42="Muy Alta",'Mapa final'!$AA$42="Mayor"),CONCATENATE("R8C",'Mapa final'!$O$42),"")</f>
        <v/>
      </c>
      <c r="AF13" s="19" t="str">
        <f>IF(AND('Mapa final'!$Y$43="Muy Alta",'Mapa final'!$AA$43="Mayor"),CONCATENATE("R8C",'Mapa final'!$O$43),"")</f>
        <v/>
      </c>
      <c r="AG13" s="20" t="str">
        <f>IF(AND('Mapa final'!$Y$44="Muy Alta",'Mapa final'!$AA$44="Mayor"),CONCATENATE("R8C",'Mapa final'!$O$44),"")</f>
        <v/>
      </c>
      <c r="AH13" s="21" t="str">
        <f>IF(AND('Mapa final'!$Y$39="Muy Alta",'Mapa final'!$AA$39="Catastrófico"),CONCATENATE("R8C",'Mapa final'!$O$39),"")</f>
        <v/>
      </c>
      <c r="AI13" s="22" t="str">
        <f>IF(AND('Mapa final'!$Y$40="Muy Alta",'Mapa final'!$AA$40="Catastrófico"),CONCATENATE("R8C",'Mapa final'!$O$40),"")</f>
        <v/>
      </c>
      <c r="AJ13" s="22" t="str">
        <f>IF(AND('Mapa final'!$Y$41="Muy Alta",'Mapa final'!$AA$41="Catastrófico"),CONCATENATE("R8C",'Mapa final'!$O$41),"")</f>
        <v/>
      </c>
      <c r="AK13" s="22" t="str">
        <f>IF(AND('Mapa final'!$Y$42="Muy Alta",'Mapa final'!$AA$42="Catastrófico"),CONCATENATE("R8C",'Mapa final'!$O$42),"")</f>
        <v/>
      </c>
      <c r="AL13" s="22" t="str">
        <f>IF(AND('Mapa final'!$Y$43="Muy Alta",'Mapa final'!$AA$43="Catastrófico"),CONCATENATE("R8C",'Mapa final'!$O$43),"")</f>
        <v/>
      </c>
      <c r="AM13" s="23" t="str">
        <f>IF(AND('Mapa final'!$Y$44="Muy Alta",'Mapa final'!$AA$44="Catastrófico"),CONCATENATE("R8C",'Mapa final'!$O$44),"")</f>
        <v/>
      </c>
      <c r="AN13" s="49"/>
      <c r="AO13" s="305"/>
      <c r="AP13" s="306"/>
      <c r="AQ13" s="306"/>
      <c r="AR13" s="306"/>
      <c r="AS13" s="306"/>
      <c r="AT13" s="307"/>
      <c r="AU13" s="49"/>
      <c r="AV13" s="49"/>
      <c r="AW13" s="49"/>
      <c r="AX13" s="49"/>
      <c r="AY13" s="49"/>
      <c r="AZ13" s="49"/>
      <c r="BA13" s="49"/>
      <c r="BB13" s="49"/>
      <c r="BC13" s="49"/>
      <c r="BD13" s="49"/>
      <c r="BE13" s="49"/>
      <c r="BF13" s="49"/>
      <c r="BG13" s="49"/>
      <c r="BH13" s="49"/>
      <c r="BI13" s="49"/>
      <c r="BJ13" s="49"/>
      <c r="BK13" s="49"/>
      <c r="BL13" s="49"/>
      <c r="BM13" s="49"/>
      <c r="BN13" s="49"/>
      <c r="BO13" s="49"/>
      <c r="BP13" s="49"/>
      <c r="BQ13" s="49"/>
      <c r="BR13" s="49"/>
      <c r="BS13" s="49"/>
      <c r="BT13" s="49"/>
      <c r="BU13" s="49"/>
      <c r="BV13" s="49"/>
      <c r="BW13" s="49"/>
      <c r="BX13" s="49"/>
    </row>
    <row r="14" spans="1:91" ht="15" customHeight="1" x14ac:dyDescent="0.25">
      <c r="A14" s="49"/>
      <c r="B14" s="200"/>
      <c r="C14" s="200"/>
      <c r="D14" s="201"/>
      <c r="E14" s="299"/>
      <c r="F14" s="298"/>
      <c r="G14" s="298"/>
      <c r="H14" s="298"/>
      <c r="I14" s="314"/>
      <c r="J14" s="18" t="str">
        <f>IF(AND('Mapa final'!$Y$45="Muy Alta",'Mapa final'!$AA$45="Leve"),CONCATENATE("R9C",'Mapa final'!$O$45),"")</f>
        <v/>
      </c>
      <c r="K14" s="19" t="str">
        <f>IF(AND('Mapa final'!$Y$46="Muy Alta",'Mapa final'!$AA$46="Leve"),CONCATENATE("R9C",'Mapa final'!$O$46),"")</f>
        <v/>
      </c>
      <c r="L14" s="19" t="str">
        <f>IF(AND('Mapa final'!$Y$47="Muy Alta",'Mapa final'!$AA$47="Leve"),CONCATENATE("R9C",'Mapa final'!$O$47),"")</f>
        <v/>
      </c>
      <c r="M14" s="19" t="str">
        <f>IF(AND('Mapa final'!$Y$48="Muy Alta",'Mapa final'!$AA$48="Leve"),CONCATENATE("R9C",'Mapa final'!$O$48),"")</f>
        <v/>
      </c>
      <c r="N14" s="19" t="str">
        <f>IF(AND('Mapa final'!$Y$49="Muy Alta",'Mapa final'!$AA$49="Leve"),CONCATENATE("R9C",'Mapa final'!$O$49),"")</f>
        <v/>
      </c>
      <c r="O14" s="20" t="str">
        <f>IF(AND('Mapa final'!$Y$50="Muy Alta",'Mapa final'!$AA$50="Leve"),CONCATENATE("R9C",'Mapa final'!$O$50),"")</f>
        <v/>
      </c>
      <c r="P14" s="18" t="str">
        <f>IF(AND('Mapa final'!$Y$45="Muy Alta",'Mapa final'!$AA$45="Menor"),CONCATENATE("R9C",'Mapa final'!$O$45),"")</f>
        <v/>
      </c>
      <c r="Q14" s="19" t="str">
        <f>IF(AND('Mapa final'!$Y$46="Muy Alta",'Mapa final'!$AA$46="Menor"),CONCATENATE("R9C",'Mapa final'!$O$46),"")</f>
        <v/>
      </c>
      <c r="R14" s="19" t="str">
        <f>IF(AND('Mapa final'!$Y$47="Muy Alta",'Mapa final'!$AA$47="Menor"),CONCATENATE("R9C",'Mapa final'!$O$47),"")</f>
        <v/>
      </c>
      <c r="S14" s="19" t="str">
        <f>IF(AND('Mapa final'!$Y$48="Muy Alta",'Mapa final'!$AA$48="Menor"),CONCATENATE("R9C",'Mapa final'!$O$48),"")</f>
        <v/>
      </c>
      <c r="T14" s="19" t="str">
        <f>IF(AND('Mapa final'!$Y$49="Muy Alta",'Mapa final'!$AA$49="Menor"),CONCATENATE("R9C",'Mapa final'!$O$49),"")</f>
        <v/>
      </c>
      <c r="U14" s="20" t="str">
        <f>IF(AND('Mapa final'!$Y$50="Muy Alta",'Mapa final'!$AA$50="Menor"),CONCATENATE("R9C",'Mapa final'!$O$50),"")</f>
        <v/>
      </c>
      <c r="V14" s="18" t="str">
        <f>IF(AND('Mapa final'!$Y$45="Muy Alta",'Mapa final'!$AA$45="Moderado"),CONCATENATE("R9C",'Mapa final'!$O$45),"")</f>
        <v/>
      </c>
      <c r="W14" s="19" t="str">
        <f>IF(AND('Mapa final'!$Y$46="Muy Alta",'Mapa final'!$AA$46="Moderado"),CONCATENATE("R9C",'Mapa final'!$O$46),"")</f>
        <v/>
      </c>
      <c r="X14" s="19" t="str">
        <f>IF(AND('Mapa final'!$Y$47="Muy Alta",'Mapa final'!$AA$47="Moderado"),CONCATENATE("R9C",'Mapa final'!$O$47),"")</f>
        <v/>
      </c>
      <c r="Y14" s="19" t="str">
        <f>IF(AND('Mapa final'!$Y$48="Muy Alta",'Mapa final'!$AA$48="Moderado"),CONCATENATE("R9C",'Mapa final'!$O$48),"")</f>
        <v/>
      </c>
      <c r="Z14" s="19" t="str">
        <f>IF(AND('Mapa final'!$Y$49="Muy Alta",'Mapa final'!$AA$49="Moderado"),CONCATENATE("R9C",'Mapa final'!$O$49),"")</f>
        <v/>
      </c>
      <c r="AA14" s="20" t="str">
        <f>IF(AND('Mapa final'!$Y$50="Muy Alta",'Mapa final'!$AA$50="Moderado"),CONCATENATE("R9C",'Mapa final'!$O$50),"")</f>
        <v/>
      </c>
      <c r="AB14" s="18" t="str">
        <f>IF(AND('Mapa final'!$Y$45="Muy Alta",'Mapa final'!$AA$45="Mayor"),CONCATENATE("R9C",'Mapa final'!$O$45),"")</f>
        <v/>
      </c>
      <c r="AC14" s="19" t="str">
        <f>IF(AND('Mapa final'!$Y$46="Muy Alta",'Mapa final'!$AA$46="Mayor"),CONCATENATE("R9C",'Mapa final'!$O$46),"")</f>
        <v/>
      </c>
      <c r="AD14" s="19" t="str">
        <f>IF(AND('Mapa final'!$Y$47="Muy Alta",'Mapa final'!$AA$47="Mayor"),CONCATENATE("R9C",'Mapa final'!$O$47),"")</f>
        <v/>
      </c>
      <c r="AE14" s="19" t="str">
        <f>IF(AND('Mapa final'!$Y$48="Muy Alta",'Mapa final'!$AA$48="Mayor"),CONCATENATE("R9C",'Mapa final'!$O$48),"")</f>
        <v/>
      </c>
      <c r="AF14" s="19" t="str">
        <f>IF(AND('Mapa final'!$Y$49="Muy Alta",'Mapa final'!$AA$49="Mayor"),CONCATENATE("R9C",'Mapa final'!$O$49),"")</f>
        <v/>
      </c>
      <c r="AG14" s="20" t="str">
        <f>IF(AND('Mapa final'!$Y$50="Muy Alta",'Mapa final'!$AA$50="Mayor"),CONCATENATE("R9C",'Mapa final'!$O$50),"")</f>
        <v/>
      </c>
      <c r="AH14" s="21" t="str">
        <f>IF(AND('Mapa final'!$Y$45="Muy Alta",'Mapa final'!$AA$45="Catastrófico"),CONCATENATE("R9C",'Mapa final'!$O$45),"")</f>
        <v/>
      </c>
      <c r="AI14" s="22" t="str">
        <f>IF(AND('Mapa final'!$Y$46="Muy Alta",'Mapa final'!$AA$46="Catastrófico"),CONCATENATE("R9C",'Mapa final'!$O$46),"")</f>
        <v/>
      </c>
      <c r="AJ14" s="22" t="str">
        <f>IF(AND('Mapa final'!$Y$47="Muy Alta",'Mapa final'!$AA$47="Catastrófico"),CONCATENATE("R9C",'Mapa final'!$O$47),"")</f>
        <v/>
      </c>
      <c r="AK14" s="22" t="str">
        <f>IF(AND('Mapa final'!$Y$48="Muy Alta",'Mapa final'!$AA$48="Catastrófico"),CONCATENATE("R9C",'Mapa final'!$O$48),"")</f>
        <v/>
      </c>
      <c r="AL14" s="22" t="str">
        <f>IF(AND('Mapa final'!$Y$49="Muy Alta",'Mapa final'!$AA$49="Catastrófico"),CONCATENATE("R9C",'Mapa final'!$O$49),"")</f>
        <v/>
      </c>
      <c r="AM14" s="23" t="str">
        <f>IF(AND('Mapa final'!$Y$50="Muy Alta",'Mapa final'!$AA$50="Catastrófico"),CONCATENATE("R9C",'Mapa final'!$O$50),"")</f>
        <v/>
      </c>
      <c r="AN14" s="49"/>
      <c r="AO14" s="305"/>
      <c r="AP14" s="306"/>
      <c r="AQ14" s="306"/>
      <c r="AR14" s="306"/>
      <c r="AS14" s="306"/>
      <c r="AT14" s="307"/>
      <c r="AU14" s="49"/>
      <c r="AV14" s="49"/>
      <c r="AW14" s="49"/>
      <c r="AX14" s="49"/>
      <c r="AY14" s="49"/>
      <c r="AZ14" s="49"/>
      <c r="BA14" s="49"/>
      <c r="BB14" s="49"/>
      <c r="BC14" s="49"/>
      <c r="BD14" s="49"/>
      <c r="BE14" s="49"/>
      <c r="BF14" s="49"/>
      <c r="BG14" s="49"/>
      <c r="BH14" s="49"/>
      <c r="BI14" s="49"/>
      <c r="BJ14" s="49"/>
      <c r="BK14" s="49"/>
      <c r="BL14" s="49"/>
      <c r="BM14" s="49"/>
      <c r="BN14" s="49"/>
      <c r="BO14" s="49"/>
      <c r="BP14" s="49"/>
      <c r="BQ14" s="49"/>
      <c r="BR14" s="49"/>
      <c r="BS14" s="49"/>
      <c r="BT14" s="49"/>
      <c r="BU14" s="49"/>
      <c r="BV14" s="49"/>
      <c r="BW14" s="49"/>
      <c r="BX14" s="49"/>
    </row>
    <row r="15" spans="1:91" ht="15.75" customHeight="1" thickBot="1" x14ac:dyDescent="0.3">
      <c r="A15" s="49"/>
      <c r="B15" s="200"/>
      <c r="C15" s="200"/>
      <c r="D15" s="201"/>
      <c r="E15" s="300"/>
      <c r="F15" s="301"/>
      <c r="G15" s="301"/>
      <c r="H15" s="301"/>
      <c r="I15" s="315"/>
      <c r="J15" s="24" t="str">
        <f>IF(AND('Mapa final'!$Y$51="Muy Alta",'Mapa final'!$AA$51="Leve"),CONCATENATE("R10C",'Mapa final'!$O$51),"")</f>
        <v/>
      </c>
      <c r="K15" s="25" t="str">
        <f>IF(AND('Mapa final'!$Y$52="Muy Alta",'Mapa final'!$AA$52="Leve"),CONCATENATE("R10C",'Mapa final'!$O$52),"")</f>
        <v/>
      </c>
      <c r="L15" s="25" t="str">
        <f>IF(AND('Mapa final'!$Y$53="Muy Alta",'Mapa final'!$AA$53="Leve"),CONCATENATE("R10C",'Mapa final'!$O$53),"")</f>
        <v/>
      </c>
      <c r="M15" s="25" t="str">
        <f>IF(AND('Mapa final'!$Y$54="Muy Alta",'Mapa final'!$AA$54="Leve"),CONCATENATE("R10C",'Mapa final'!$O$54),"")</f>
        <v/>
      </c>
      <c r="N15" s="25" t="str">
        <f>IF(AND('Mapa final'!$Y$55="Muy Alta",'Mapa final'!$AA$55="Leve"),CONCATENATE("R10C",'Mapa final'!$O$55),"")</f>
        <v/>
      </c>
      <c r="O15" s="26" t="str">
        <f>IF(AND('Mapa final'!$Y$56="Muy Alta",'Mapa final'!$AA$56="Leve"),CONCATENATE("R10C",'Mapa final'!$O$56),"")</f>
        <v/>
      </c>
      <c r="P15" s="18" t="str">
        <f>IF(AND('Mapa final'!$Y$51="Muy Alta",'Mapa final'!$AA$51="Menor"),CONCATENATE("R10C",'Mapa final'!$O$51),"")</f>
        <v/>
      </c>
      <c r="Q15" s="19" t="str">
        <f>IF(AND('Mapa final'!$Y$52="Muy Alta",'Mapa final'!$AA$52="Menor"),CONCATENATE("R10C",'Mapa final'!$O$52),"")</f>
        <v/>
      </c>
      <c r="R15" s="19" t="str">
        <f>IF(AND('Mapa final'!$Y$53="Muy Alta",'Mapa final'!$AA$53="Menor"),CONCATENATE("R10C",'Mapa final'!$O$53),"")</f>
        <v/>
      </c>
      <c r="S15" s="19" t="str">
        <f>IF(AND('Mapa final'!$Y$54="Muy Alta",'Mapa final'!$AA$54="Menor"),CONCATENATE("R10C",'Mapa final'!$O$54),"")</f>
        <v/>
      </c>
      <c r="T15" s="19" t="str">
        <f>IF(AND('Mapa final'!$Y$55="Muy Alta",'Mapa final'!$AA$55="Menor"),CONCATENATE("R10C",'Mapa final'!$O$55),"")</f>
        <v/>
      </c>
      <c r="U15" s="20" t="str">
        <f>IF(AND('Mapa final'!$Y$56="Muy Alta",'Mapa final'!$AA$56="Menor"),CONCATENATE("R10C",'Mapa final'!$O$56),"")</f>
        <v/>
      </c>
      <c r="V15" s="24" t="str">
        <f>IF(AND('Mapa final'!$Y$51="Muy Alta",'Mapa final'!$AA$51="Moderado"),CONCATENATE("R10C",'Mapa final'!$O$51),"")</f>
        <v/>
      </c>
      <c r="W15" s="25" t="str">
        <f>IF(AND('Mapa final'!$Y$52="Muy Alta",'Mapa final'!$AA$52="Moderado"),CONCATENATE("R10C",'Mapa final'!$O$52),"")</f>
        <v/>
      </c>
      <c r="X15" s="25" t="str">
        <f>IF(AND('Mapa final'!$Y$53="Muy Alta",'Mapa final'!$AA$53="Moderado"),CONCATENATE("R10C",'Mapa final'!$O$53),"")</f>
        <v/>
      </c>
      <c r="Y15" s="25" t="str">
        <f>IF(AND('Mapa final'!$Y$54="Muy Alta",'Mapa final'!$AA$54="Moderado"),CONCATENATE("R10C",'Mapa final'!$O$54),"")</f>
        <v/>
      </c>
      <c r="Z15" s="25" t="str">
        <f>IF(AND('Mapa final'!$Y$55="Muy Alta",'Mapa final'!$AA$55="Moderado"),CONCATENATE("R10C",'Mapa final'!$O$55),"")</f>
        <v/>
      </c>
      <c r="AA15" s="26" t="str">
        <f>IF(AND('Mapa final'!$Y$56="Muy Alta",'Mapa final'!$AA$56="Moderado"),CONCATENATE("R10C",'Mapa final'!$O$56),"")</f>
        <v/>
      </c>
      <c r="AB15" s="18" t="str">
        <f>IF(AND('Mapa final'!$Y$51="Muy Alta",'Mapa final'!$AA$51="Mayor"),CONCATENATE("R10C",'Mapa final'!$O$51),"")</f>
        <v/>
      </c>
      <c r="AC15" s="19" t="str">
        <f>IF(AND('Mapa final'!$Y$52="Muy Alta",'Mapa final'!$AA$52="Mayor"),CONCATENATE("R10C",'Mapa final'!$O$52),"")</f>
        <v/>
      </c>
      <c r="AD15" s="19" t="str">
        <f>IF(AND('Mapa final'!$Y$53="Muy Alta",'Mapa final'!$AA$53="Mayor"),CONCATENATE("R10C",'Mapa final'!$O$53),"")</f>
        <v/>
      </c>
      <c r="AE15" s="19" t="str">
        <f>IF(AND('Mapa final'!$Y$54="Muy Alta",'Mapa final'!$AA$54="Mayor"),CONCATENATE("R10C",'Mapa final'!$O$54),"")</f>
        <v/>
      </c>
      <c r="AF15" s="19" t="str">
        <f>IF(AND('Mapa final'!$Y$55="Muy Alta",'Mapa final'!$AA$55="Mayor"),CONCATENATE("R10C",'Mapa final'!$O$55),"")</f>
        <v/>
      </c>
      <c r="AG15" s="20" t="str">
        <f>IF(AND('Mapa final'!$Y$56="Muy Alta",'Mapa final'!$AA$56="Mayor"),CONCATENATE("R10C",'Mapa final'!$O$56),"")</f>
        <v/>
      </c>
      <c r="AH15" s="27" t="str">
        <f>IF(AND('Mapa final'!$Y$51="Muy Alta",'Mapa final'!$AA$51="Catastrófico"),CONCATENATE("R10C",'Mapa final'!$O$51),"")</f>
        <v/>
      </c>
      <c r="AI15" s="28" t="str">
        <f>IF(AND('Mapa final'!$Y$52="Muy Alta",'Mapa final'!$AA$52="Catastrófico"),CONCATENATE("R10C",'Mapa final'!$O$52),"")</f>
        <v/>
      </c>
      <c r="AJ15" s="28" t="str">
        <f>IF(AND('Mapa final'!$Y$53="Muy Alta",'Mapa final'!$AA$53="Catastrófico"),CONCATENATE("R10C",'Mapa final'!$O$53),"")</f>
        <v/>
      </c>
      <c r="AK15" s="28" t="str">
        <f>IF(AND('Mapa final'!$Y$54="Muy Alta",'Mapa final'!$AA$54="Catastrófico"),CONCATENATE("R10C",'Mapa final'!$O$54),"")</f>
        <v/>
      </c>
      <c r="AL15" s="28" t="str">
        <f>IF(AND('Mapa final'!$Y$55="Muy Alta",'Mapa final'!$AA$55="Catastrófico"),CONCATENATE("R10C",'Mapa final'!$O$55),"")</f>
        <v/>
      </c>
      <c r="AM15" s="29" t="str">
        <f>IF(AND('Mapa final'!$Y$56="Muy Alta",'Mapa final'!$AA$56="Catastrófico"),CONCATENATE("R10C",'Mapa final'!$O$56),"")</f>
        <v/>
      </c>
      <c r="AN15" s="49"/>
      <c r="AO15" s="308"/>
      <c r="AP15" s="309"/>
      <c r="AQ15" s="309"/>
      <c r="AR15" s="309"/>
      <c r="AS15" s="309"/>
      <c r="AT15" s="310"/>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row>
    <row r="16" spans="1:91" ht="15" customHeight="1" x14ac:dyDescent="0.25">
      <c r="A16" s="49"/>
      <c r="B16" s="200"/>
      <c r="C16" s="200"/>
      <c r="D16" s="201"/>
      <c r="E16" s="295" t="s">
        <v>111</v>
      </c>
      <c r="F16" s="296"/>
      <c r="G16" s="296"/>
      <c r="H16" s="296"/>
      <c r="I16" s="296"/>
      <c r="J16" s="30" t="e">
        <f>IF(AND('Mapa final'!#REF!="Alta",'Mapa final'!#REF!="Leve"),CONCATENATE("R1C",'Mapa final'!#REF!),"")</f>
        <v>#REF!</v>
      </c>
      <c r="K16" s="31" t="e">
        <f>IF(AND('Mapa final'!#REF!="Alta",'Mapa final'!#REF!="Leve"),CONCATENATE("R1C",'Mapa final'!#REF!),"")</f>
        <v>#REF!</v>
      </c>
      <c r="L16" s="31" t="e">
        <f>IF(AND('Mapa final'!#REF!="Alta",'Mapa final'!#REF!="Leve"),CONCATENATE("R1C",'Mapa final'!#REF!),"")</f>
        <v>#REF!</v>
      </c>
      <c r="M16" s="31" t="e">
        <f>IF(AND('Mapa final'!#REF!="Alta",'Mapa final'!#REF!="Leve"),CONCATENATE("R1C",'Mapa final'!#REF!),"")</f>
        <v>#REF!</v>
      </c>
      <c r="N16" s="31" t="e">
        <f>IF(AND('Mapa final'!#REF!="Alta",'Mapa final'!#REF!="Leve"),CONCATENATE("R1C",'Mapa final'!#REF!),"")</f>
        <v>#REF!</v>
      </c>
      <c r="O16" s="32" t="e">
        <f>IF(AND('Mapa final'!#REF!="Alta",'Mapa final'!#REF!="Leve"),CONCATENATE("R1C",'Mapa final'!#REF!),"")</f>
        <v>#REF!</v>
      </c>
      <c r="P16" s="30" t="e">
        <f>IF(AND('Mapa final'!#REF!="Alta",'Mapa final'!#REF!="Menor"),CONCATENATE("R1C",'Mapa final'!#REF!),"")</f>
        <v>#REF!</v>
      </c>
      <c r="Q16" s="31" t="e">
        <f>IF(AND('Mapa final'!#REF!="Alta",'Mapa final'!#REF!="Menor"),CONCATENATE("R1C",'Mapa final'!#REF!),"")</f>
        <v>#REF!</v>
      </c>
      <c r="R16" s="31" t="e">
        <f>IF(AND('Mapa final'!#REF!="Alta",'Mapa final'!#REF!="Menor"),CONCATENATE("R1C",'Mapa final'!#REF!),"")</f>
        <v>#REF!</v>
      </c>
      <c r="S16" s="31" t="e">
        <f>IF(AND('Mapa final'!#REF!="Alta",'Mapa final'!#REF!="Menor"),CONCATENATE("R1C",'Mapa final'!#REF!),"")</f>
        <v>#REF!</v>
      </c>
      <c r="T16" s="31" t="e">
        <f>IF(AND('Mapa final'!#REF!="Alta",'Mapa final'!#REF!="Menor"),CONCATENATE("R1C",'Mapa final'!#REF!),"")</f>
        <v>#REF!</v>
      </c>
      <c r="U16" s="32" t="e">
        <f>IF(AND('Mapa final'!#REF!="Alta",'Mapa final'!#REF!="Menor"),CONCATENATE("R1C",'Mapa final'!#REF!),"")</f>
        <v>#REF!</v>
      </c>
      <c r="V16" s="12" t="e">
        <f>IF(AND('Mapa final'!#REF!="Alta",'Mapa final'!#REF!="Moderado"),CONCATENATE("R1C",'Mapa final'!#REF!),"")</f>
        <v>#REF!</v>
      </c>
      <c r="W16" s="13" t="e">
        <f>IF(AND('Mapa final'!#REF!="Alta",'Mapa final'!#REF!="Moderado"),CONCATENATE("R1C",'Mapa final'!#REF!),"")</f>
        <v>#REF!</v>
      </c>
      <c r="X16" s="13" t="e">
        <f>IF(AND('Mapa final'!#REF!="Alta",'Mapa final'!#REF!="Moderado"),CONCATENATE("R1C",'Mapa final'!#REF!),"")</f>
        <v>#REF!</v>
      </c>
      <c r="Y16" s="13" t="e">
        <f>IF(AND('Mapa final'!#REF!="Alta",'Mapa final'!#REF!="Moderado"),CONCATENATE("R1C",'Mapa final'!#REF!),"")</f>
        <v>#REF!</v>
      </c>
      <c r="Z16" s="13" t="e">
        <f>IF(AND('Mapa final'!#REF!="Alta",'Mapa final'!#REF!="Moderado"),CONCATENATE("R1C",'Mapa final'!#REF!),"")</f>
        <v>#REF!</v>
      </c>
      <c r="AA16" s="14" t="e">
        <f>IF(AND('Mapa final'!#REF!="Alta",'Mapa final'!#REF!="Moderado"),CONCATENATE("R1C",'Mapa final'!#REF!),"")</f>
        <v>#REF!</v>
      </c>
      <c r="AB16" s="12" t="e">
        <f>IF(AND('Mapa final'!#REF!="Alta",'Mapa final'!#REF!="Mayor"),CONCATENATE("R1C",'Mapa final'!#REF!),"")</f>
        <v>#REF!</v>
      </c>
      <c r="AC16" s="13" t="e">
        <f>IF(AND('Mapa final'!#REF!="Alta",'Mapa final'!#REF!="Mayor"),CONCATENATE("R1C",'Mapa final'!#REF!),"")</f>
        <v>#REF!</v>
      </c>
      <c r="AD16" s="13" t="e">
        <f>IF(AND('Mapa final'!#REF!="Alta",'Mapa final'!#REF!="Mayor"),CONCATENATE("R1C",'Mapa final'!#REF!),"")</f>
        <v>#REF!</v>
      </c>
      <c r="AE16" s="13" t="e">
        <f>IF(AND('Mapa final'!#REF!="Alta",'Mapa final'!#REF!="Mayor"),CONCATENATE("R1C",'Mapa final'!#REF!),"")</f>
        <v>#REF!</v>
      </c>
      <c r="AF16" s="13" t="e">
        <f>IF(AND('Mapa final'!#REF!="Alta",'Mapa final'!#REF!="Mayor"),CONCATENATE("R1C",'Mapa final'!#REF!),"")</f>
        <v>#REF!</v>
      </c>
      <c r="AG16" s="14" t="e">
        <f>IF(AND('Mapa final'!#REF!="Alta",'Mapa final'!#REF!="Mayor"),CONCATENATE("R1C",'Mapa final'!#REF!),"")</f>
        <v>#REF!</v>
      </c>
      <c r="AH16" s="15" t="e">
        <f>IF(AND('Mapa final'!#REF!="Alta",'Mapa final'!#REF!="Catastrófico"),CONCATENATE("R1C",'Mapa final'!#REF!),"")</f>
        <v>#REF!</v>
      </c>
      <c r="AI16" s="16" t="e">
        <f>IF(AND('Mapa final'!#REF!="Alta",'Mapa final'!#REF!="Catastrófico"),CONCATENATE("R1C",'Mapa final'!#REF!),"")</f>
        <v>#REF!</v>
      </c>
      <c r="AJ16" s="16" t="e">
        <f>IF(AND('Mapa final'!#REF!="Alta",'Mapa final'!#REF!="Catastrófico"),CONCATENATE("R1C",'Mapa final'!#REF!),"")</f>
        <v>#REF!</v>
      </c>
      <c r="AK16" s="16" t="e">
        <f>IF(AND('Mapa final'!#REF!="Alta",'Mapa final'!#REF!="Catastrófico"),CONCATENATE("R1C",'Mapa final'!#REF!),"")</f>
        <v>#REF!</v>
      </c>
      <c r="AL16" s="16" t="e">
        <f>IF(AND('Mapa final'!#REF!="Alta",'Mapa final'!#REF!="Catastrófico"),CONCATENATE("R1C",'Mapa final'!#REF!),"")</f>
        <v>#REF!</v>
      </c>
      <c r="AM16" s="17" t="e">
        <f>IF(AND('Mapa final'!#REF!="Alta",'Mapa final'!#REF!="Catastrófico"),CONCATENATE("R1C",'Mapa final'!#REF!),"")</f>
        <v>#REF!</v>
      </c>
      <c r="AN16" s="49"/>
      <c r="AO16" s="286" t="s">
        <v>78</v>
      </c>
      <c r="AP16" s="287"/>
      <c r="AQ16" s="287"/>
      <c r="AR16" s="287"/>
      <c r="AS16" s="287"/>
      <c r="AT16" s="288"/>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row>
    <row r="17" spans="1:76" ht="15" customHeight="1" x14ac:dyDescent="0.25">
      <c r="A17" s="49"/>
      <c r="B17" s="200"/>
      <c r="C17" s="200"/>
      <c r="D17" s="201"/>
      <c r="E17" s="297"/>
      <c r="F17" s="298"/>
      <c r="G17" s="298"/>
      <c r="H17" s="298"/>
      <c r="I17" s="298"/>
      <c r="J17" s="33" t="e">
        <f>IF(AND('Mapa final'!#REF!="Alta",'Mapa final'!#REF!="Leve"),CONCATENATE("R2C",'Mapa final'!#REF!),"")</f>
        <v>#REF!</v>
      </c>
      <c r="K17" s="34" t="e">
        <f>IF(AND('Mapa final'!#REF!="Alta",'Mapa final'!#REF!="Leve"),CONCATENATE("R2C",'Mapa final'!#REF!),"")</f>
        <v>#REF!</v>
      </c>
      <c r="L17" s="34" t="e">
        <f>IF(AND('Mapa final'!#REF!="Alta",'Mapa final'!#REF!="Leve"),CONCATENATE("R2C",'Mapa final'!#REF!),"")</f>
        <v>#REF!</v>
      </c>
      <c r="M17" s="34" t="e">
        <f>IF(AND('Mapa final'!#REF!="Alta",'Mapa final'!#REF!="Leve"),CONCATENATE("R2C",'Mapa final'!#REF!),"")</f>
        <v>#REF!</v>
      </c>
      <c r="N17" s="34" t="e">
        <f>IF(AND('Mapa final'!#REF!="Alta",'Mapa final'!#REF!="Leve"),CONCATENATE("R2C",'Mapa final'!#REF!),"")</f>
        <v>#REF!</v>
      </c>
      <c r="O17" s="35" t="e">
        <f>IF(AND('Mapa final'!#REF!="Alta",'Mapa final'!#REF!="Leve"),CONCATENATE("R2C",'Mapa final'!#REF!),"")</f>
        <v>#REF!</v>
      </c>
      <c r="P17" s="33" t="e">
        <f>IF(AND('Mapa final'!#REF!="Alta",'Mapa final'!#REF!="Menor"),CONCATENATE("R2C",'Mapa final'!#REF!),"")</f>
        <v>#REF!</v>
      </c>
      <c r="Q17" s="34" t="e">
        <f>IF(AND('Mapa final'!#REF!="Alta",'Mapa final'!#REF!="Menor"),CONCATENATE("R2C",'Mapa final'!#REF!),"")</f>
        <v>#REF!</v>
      </c>
      <c r="R17" s="34" t="e">
        <f>IF(AND('Mapa final'!#REF!="Alta",'Mapa final'!#REF!="Menor"),CONCATENATE("R2C",'Mapa final'!#REF!),"")</f>
        <v>#REF!</v>
      </c>
      <c r="S17" s="34" t="e">
        <f>IF(AND('Mapa final'!#REF!="Alta",'Mapa final'!#REF!="Menor"),CONCATENATE("R2C",'Mapa final'!#REF!),"")</f>
        <v>#REF!</v>
      </c>
      <c r="T17" s="34" t="e">
        <f>IF(AND('Mapa final'!#REF!="Alta",'Mapa final'!#REF!="Menor"),CONCATENATE("R2C",'Mapa final'!#REF!),"")</f>
        <v>#REF!</v>
      </c>
      <c r="U17" s="35" t="e">
        <f>IF(AND('Mapa final'!#REF!="Alta",'Mapa final'!#REF!="Menor"),CONCATENATE("R2C",'Mapa final'!#REF!),"")</f>
        <v>#REF!</v>
      </c>
      <c r="V17" s="18" t="e">
        <f>IF(AND('Mapa final'!#REF!="Alta",'Mapa final'!#REF!="Moderado"),CONCATENATE("R2C",'Mapa final'!#REF!),"")</f>
        <v>#REF!</v>
      </c>
      <c r="W17" s="19" t="e">
        <f>IF(AND('Mapa final'!#REF!="Alta",'Mapa final'!#REF!="Moderado"),CONCATENATE("R2C",'Mapa final'!#REF!),"")</f>
        <v>#REF!</v>
      </c>
      <c r="X17" s="19" t="e">
        <f>IF(AND('Mapa final'!#REF!="Alta",'Mapa final'!#REF!="Moderado"),CONCATENATE("R2C",'Mapa final'!#REF!),"")</f>
        <v>#REF!</v>
      </c>
      <c r="Y17" s="19" t="e">
        <f>IF(AND('Mapa final'!#REF!="Alta",'Mapa final'!#REF!="Moderado"),CONCATENATE("R2C",'Mapa final'!#REF!),"")</f>
        <v>#REF!</v>
      </c>
      <c r="Z17" s="19" t="e">
        <f>IF(AND('Mapa final'!#REF!="Alta",'Mapa final'!#REF!="Moderado"),CONCATENATE("R2C",'Mapa final'!#REF!),"")</f>
        <v>#REF!</v>
      </c>
      <c r="AA17" s="20" t="e">
        <f>IF(AND('Mapa final'!#REF!="Alta",'Mapa final'!#REF!="Moderado"),CONCATENATE("R2C",'Mapa final'!#REF!),"")</f>
        <v>#REF!</v>
      </c>
      <c r="AB17" s="18" t="e">
        <f>IF(AND('Mapa final'!#REF!="Alta",'Mapa final'!#REF!="Mayor"),CONCATENATE("R2C",'Mapa final'!#REF!),"")</f>
        <v>#REF!</v>
      </c>
      <c r="AC17" s="19" t="e">
        <f>IF(AND('Mapa final'!#REF!="Alta",'Mapa final'!#REF!="Mayor"),CONCATENATE("R2C",'Mapa final'!#REF!),"")</f>
        <v>#REF!</v>
      </c>
      <c r="AD17" s="19" t="e">
        <f>IF(AND('Mapa final'!#REF!="Alta",'Mapa final'!#REF!="Mayor"),CONCATENATE("R2C",'Mapa final'!#REF!),"")</f>
        <v>#REF!</v>
      </c>
      <c r="AE17" s="19" t="e">
        <f>IF(AND('Mapa final'!#REF!="Alta",'Mapa final'!#REF!="Mayor"),CONCATENATE("R2C",'Mapa final'!#REF!),"")</f>
        <v>#REF!</v>
      </c>
      <c r="AF17" s="19" t="e">
        <f>IF(AND('Mapa final'!#REF!="Alta",'Mapa final'!#REF!="Mayor"),CONCATENATE("R2C",'Mapa final'!#REF!),"")</f>
        <v>#REF!</v>
      </c>
      <c r="AG17" s="20" t="e">
        <f>IF(AND('Mapa final'!#REF!="Alta",'Mapa final'!#REF!="Mayor"),CONCATENATE("R2C",'Mapa final'!#REF!),"")</f>
        <v>#REF!</v>
      </c>
      <c r="AH17" s="21" t="e">
        <f>IF(AND('Mapa final'!#REF!="Alta",'Mapa final'!#REF!="Catastrófico"),CONCATENATE("R2C",'Mapa final'!#REF!),"")</f>
        <v>#REF!</v>
      </c>
      <c r="AI17" s="22" t="e">
        <f>IF(AND('Mapa final'!#REF!="Alta",'Mapa final'!#REF!="Catastrófico"),CONCATENATE("R2C",'Mapa final'!#REF!),"")</f>
        <v>#REF!</v>
      </c>
      <c r="AJ17" s="22" t="e">
        <f>IF(AND('Mapa final'!#REF!="Alta",'Mapa final'!#REF!="Catastrófico"),CONCATENATE("R2C",'Mapa final'!#REF!),"")</f>
        <v>#REF!</v>
      </c>
      <c r="AK17" s="22" t="e">
        <f>IF(AND('Mapa final'!#REF!="Alta",'Mapa final'!#REF!="Catastrófico"),CONCATENATE("R2C",'Mapa final'!#REF!),"")</f>
        <v>#REF!</v>
      </c>
      <c r="AL17" s="22" t="e">
        <f>IF(AND('Mapa final'!#REF!="Alta",'Mapa final'!#REF!="Catastrófico"),CONCATENATE("R2C",'Mapa final'!#REF!),"")</f>
        <v>#REF!</v>
      </c>
      <c r="AM17" s="23" t="e">
        <f>IF(AND('Mapa final'!#REF!="Alta",'Mapa final'!#REF!="Catastrófico"),CONCATENATE("R2C",'Mapa final'!#REF!),"")</f>
        <v>#REF!</v>
      </c>
      <c r="AN17" s="49"/>
      <c r="AO17" s="289"/>
      <c r="AP17" s="290"/>
      <c r="AQ17" s="290"/>
      <c r="AR17" s="290"/>
      <c r="AS17" s="290"/>
      <c r="AT17" s="291"/>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row>
    <row r="18" spans="1:76" ht="15" customHeight="1" x14ac:dyDescent="0.25">
      <c r="A18" s="49"/>
      <c r="B18" s="200"/>
      <c r="C18" s="200"/>
      <c r="D18" s="201"/>
      <c r="E18" s="299"/>
      <c r="F18" s="298"/>
      <c r="G18" s="298"/>
      <c r="H18" s="298"/>
      <c r="I18" s="298"/>
      <c r="J18" s="33" t="str">
        <f ca="1">IF(AND('Mapa final'!$Y$9="Alta",'Mapa final'!$AA$9="Leve"),CONCATENATE("R3C",'Mapa final'!$O$9),"")</f>
        <v/>
      </c>
      <c r="K18" s="34" t="str">
        <f>IF(AND('Mapa final'!$Y$10="Alta",'Mapa final'!$AA$10="Leve"),CONCATENATE("R3C",'Mapa final'!$O$10),"")</f>
        <v/>
      </c>
      <c r="L18" s="34" t="str">
        <f>IF(AND('Mapa final'!$Y$11="Alta",'Mapa final'!$AA$11="Leve"),CONCATENATE("R3C",'Mapa final'!$O$11),"")</f>
        <v/>
      </c>
      <c r="M18" s="34" t="str">
        <f>IF(AND('Mapa final'!$Y$12="Alta",'Mapa final'!$AA$12="Leve"),CONCATENATE("R3C",'Mapa final'!$O$12),"")</f>
        <v/>
      </c>
      <c r="N18" s="34" t="str">
        <f>IF(AND('Mapa final'!$Y$13="Alta",'Mapa final'!$AA$13="Leve"),CONCATENATE("R3C",'Mapa final'!$O$13),"")</f>
        <v/>
      </c>
      <c r="O18" s="35" t="str">
        <f>IF(AND('Mapa final'!$Y$14="Alta",'Mapa final'!$AA$14="Leve"),CONCATENATE("R3C",'Mapa final'!$O$14),"")</f>
        <v/>
      </c>
      <c r="P18" s="33" t="str">
        <f ca="1">IF(AND('Mapa final'!$Y$9="Alta",'Mapa final'!$AA$9="Menor"),CONCATENATE("R3C",'Mapa final'!$O$9),"")</f>
        <v/>
      </c>
      <c r="Q18" s="34" t="str">
        <f>IF(AND('Mapa final'!$Y$10="Alta",'Mapa final'!$AA$10="Menor"),CONCATENATE("R3C",'Mapa final'!$O$10),"")</f>
        <v/>
      </c>
      <c r="R18" s="34" t="str">
        <f>IF(AND('Mapa final'!$Y$11="Alta",'Mapa final'!$AA$11="Menor"),CONCATENATE("R3C",'Mapa final'!$O$11),"")</f>
        <v/>
      </c>
      <c r="S18" s="34" t="str">
        <f>IF(AND('Mapa final'!$Y$12="Alta",'Mapa final'!$AA$12="Menor"),CONCATENATE("R3C",'Mapa final'!$O$12),"")</f>
        <v/>
      </c>
      <c r="T18" s="34" t="str">
        <f>IF(AND('Mapa final'!$Y$13="Alta",'Mapa final'!$AA$13="Menor"),CONCATENATE("R3C",'Mapa final'!$O$13),"")</f>
        <v/>
      </c>
      <c r="U18" s="35" t="str">
        <f>IF(AND('Mapa final'!$Y$14="Alta",'Mapa final'!$AA$14="Menor"),CONCATENATE("R3C",'Mapa final'!$O$14),"")</f>
        <v/>
      </c>
      <c r="V18" s="18" t="str">
        <f ca="1">IF(AND('Mapa final'!$Y$9="Alta",'Mapa final'!$AA$9="Moderado"),CONCATENATE("R3C",'Mapa final'!$O$9),"")</f>
        <v/>
      </c>
      <c r="W18" s="19" t="str">
        <f>IF(AND('Mapa final'!$Y$10="Alta",'Mapa final'!$AA$10="Moderado"),CONCATENATE("R3C",'Mapa final'!$O$10),"")</f>
        <v/>
      </c>
      <c r="X18" s="19" t="str">
        <f>IF(AND('Mapa final'!$Y$11="Alta",'Mapa final'!$AA$11="Moderado"),CONCATENATE("R3C",'Mapa final'!$O$11),"")</f>
        <v/>
      </c>
      <c r="Y18" s="19" t="str">
        <f>IF(AND('Mapa final'!$Y$12="Alta",'Mapa final'!$AA$12="Moderado"),CONCATENATE("R3C",'Mapa final'!$O$12),"")</f>
        <v/>
      </c>
      <c r="Z18" s="19" t="str">
        <f>IF(AND('Mapa final'!$Y$13="Alta",'Mapa final'!$AA$13="Moderado"),CONCATENATE("R3C",'Mapa final'!$O$13),"")</f>
        <v/>
      </c>
      <c r="AA18" s="20" t="str">
        <f>IF(AND('Mapa final'!$Y$14="Alta",'Mapa final'!$AA$14="Moderado"),CONCATENATE("R3C",'Mapa final'!$O$14),"")</f>
        <v/>
      </c>
      <c r="AB18" s="18" t="str">
        <f ca="1">IF(AND('Mapa final'!$Y$9="Alta",'Mapa final'!$AA$9="Mayor"),CONCATENATE("R3C",'Mapa final'!$O$9),"")</f>
        <v/>
      </c>
      <c r="AC18" s="19" t="str">
        <f>IF(AND('Mapa final'!$Y$10="Alta",'Mapa final'!$AA$10="Mayor"),CONCATENATE("R3C",'Mapa final'!$O$10),"")</f>
        <v/>
      </c>
      <c r="AD18" s="19" t="str">
        <f>IF(AND('Mapa final'!$Y$11="Alta",'Mapa final'!$AA$11="Mayor"),CONCATENATE("R3C",'Mapa final'!$O$11),"")</f>
        <v/>
      </c>
      <c r="AE18" s="19" t="str">
        <f>IF(AND('Mapa final'!$Y$12="Alta",'Mapa final'!$AA$12="Mayor"),CONCATENATE("R3C",'Mapa final'!$O$12),"")</f>
        <v/>
      </c>
      <c r="AF18" s="19" t="str">
        <f>IF(AND('Mapa final'!$Y$13="Alta",'Mapa final'!$AA$13="Mayor"),CONCATENATE("R3C",'Mapa final'!$O$13),"")</f>
        <v/>
      </c>
      <c r="AG18" s="20" t="str">
        <f>IF(AND('Mapa final'!$Y$14="Alta",'Mapa final'!$AA$14="Mayor"),CONCATENATE("R3C",'Mapa final'!$O$14),"")</f>
        <v/>
      </c>
      <c r="AH18" s="21" t="str">
        <f ca="1">IF(AND('Mapa final'!$Y$9="Alta",'Mapa final'!$AA$9="Catastrófico"),CONCATENATE("R3C",'Mapa final'!$O$9),"")</f>
        <v/>
      </c>
      <c r="AI18" s="22" t="str">
        <f>IF(AND('Mapa final'!$Y$10="Alta",'Mapa final'!$AA$10="Catastrófico"),CONCATENATE("R3C",'Mapa final'!$O$10),"")</f>
        <v/>
      </c>
      <c r="AJ18" s="22" t="str">
        <f>IF(AND('Mapa final'!$Y$11="Alta",'Mapa final'!$AA$11="Catastrófico"),CONCATENATE("R3C",'Mapa final'!$O$11),"")</f>
        <v/>
      </c>
      <c r="AK18" s="22" t="str">
        <f>IF(AND('Mapa final'!$Y$12="Alta",'Mapa final'!$AA$12="Catastrófico"),CONCATENATE("R3C",'Mapa final'!$O$12),"")</f>
        <v/>
      </c>
      <c r="AL18" s="22" t="str">
        <f>IF(AND('Mapa final'!$Y$13="Alta",'Mapa final'!$AA$13="Catastrófico"),CONCATENATE("R3C",'Mapa final'!$O$13),"")</f>
        <v/>
      </c>
      <c r="AM18" s="23" t="str">
        <f>IF(AND('Mapa final'!$Y$14="Alta",'Mapa final'!$AA$14="Catastrófico"),CONCATENATE("R3C",'Mapa final'!$O$14),"")</f>
        <v/>
      </c>
      <c r="AN18" s="49"/>
      <c r="AO18" s="289"/>
      <c r="AP18" s="290"/>
      <c r="AQ18" s="290"/>
      <c r="AR18" s="290"/>
      <c r="AS18" s="290"/>
      <c r="AT18" s="291"/>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row>
    <row r="19" spans="1:76" ht="15" customHeight="1" x14ac:dyDescent="0.25">
      <c r="A19" s="49"/>
      <c r="B19" s="200"/>
      <c r="C19" s="200"/>
      <c r="D19" s="201"/>
      <c r="E19" s="299"/>
      <c r="F19" s="298"/>
      <c r="G19" s="298"/>
      <c r="H19" s="298"/>
      <c r="I19" s="298"/>
      <c r="J19" s="33" t="str">
        <f>IF(AND('Mapa final'!$Y$15="Alta",'Mapa final'!$AA$15="Leve"),CONCATENATE("R4C",'Mapa final'!$O$15),"")</f>
        <v/>
      </c>
      <c r="K19" s="34" t="str">
        <f>IF(AND('Mapa final'!$Y$16="Alta",'Mapa final'!$AA$16="Leve"),CONCATENATE("R4C",'Mapa final'!$O$16),"")</f>
        <v/>
      </c>
      <c r="L19" s="34" t="str">
        <f>IF(AND('Mapa final'!$Y$17="Alta",'Mapa final'!$AA$17="Leve"),CONCATENATE("R4C",'Mapa final'!$O$17),"")</f>
        <v/>
      </c>
      <c r="M19" s="34" t="str">
        <f>IF(AND('Mapa final'!$Y$18="Alta",'Mapa final'!$AA$18="Leve"),CONCATENATE("R4C",'Mapa final'!$O$18),"")</f>
        <v/>
      </c>
      <c r="N19" s="34" t="str">
        <f>IF(AND('Mapa final'!$Y$19="Alta",'Mapa final'!$AA$19="Leve"),CONCATENATE("R4C",'Mapa final'!$O$19),"")</f>
        <v/>
      </c>
      <c r="O19" s="35" t="str">
        <f>IF(AND('Mapa final'!$Y$20="Alta",'Mapa final'!$AA$20="Leve"),CONCATENATE("R4C",'Mapa final'!$O$20),"")</f>
        <v/>
      </c>
      <c r="P19" s="33" t="str">
        <f>IF(AND('Mapa final'!$Y$15="Alta",'Mapa final'!$AA$15="Menor"),CONCATENATE("R4C",'Mapa final'!$O$15),"")</f>
        <v/>
      </c>
      <c r="Q19" s="34" t="str">
        <f>IF(AND('Mapa final'!$Y$16="Alta",'Mapa final'!$AA$16="Menor"),CONCATENATE("R4C",'Mapa final'!$O$16),"")</f>
        <v/>
      </c>
      <c r="R19" s="34" t="str">
        <f>IF(AND('Mapa final'!$Y$17="Alta",'Mapa final'!$AA$17="Menor"),CONCATENATE("R4C",'Mapa final'!$O$17),"")</f>
        <v/>
      </c>
      <c r="S19" s="34" t="str">
        <f>IF(AND('Mapa final'!$Y$18="Alta",'Mapa final'!$AA$18="Menor"),CONCATENATE("R4C",'Mapa final'!$O$18),"")</f>
        <v/>
      </c>
      <c r="T19" s="34" t="str">
        <f>IF(AND('Mapa final'!$Y$19="Alta",'Mapa final'!$AA$19="Menor"),CONCATENATE("R4C",'Mapa final'!$O$19),"")</f>
        <v/>
      </c>
      <c r="U19" s="35" t="str">
        <f>IF(AND('Mapa final'!$Y$20="Alta",'Mapa final'!$AA$20="Menor"),CONCATENATE("R4C",'Mapa final'!$O$20),"")</f>
        <v/>
      </c>
      <c r="V19" s="18" t="str">
        <f>IF(AND('Mapa final'!$Y$15="Alta",'Mapa final'!$AA$15="Moderado"),CONCATENATE("R4C",'Mapa final'!$O$15),"")</f>
        <v/>
      </c>
      <c r="W19" s="19" t="str">
        <f>IF(AND('Mapa final'!$Y$16="Alta",'Mapa final'!$AA$16="Moderado"),CONCATENATE("R4C",'Mapa final'!$O$16),"")</f>
        <v/>
      </c>
      <c r="X19" s="19" t="str">
        <f>IF(AND('Mapa final'!$Y$17="Alta",'Mapa final'!$AA$17="Moderado"),CONCATENATE("R4C",'Mapa final'!$O$17),"")</f>
        <v/>
      </c>
      <c r="Y19" s="19" t="str">
        <f>IF(AND('Mapa final'!$Y$18="Alta",'Mapa final'!$AA$18="Moderado"),CONCATENATE("R4C",'Mapa final'!$O$18),"")</f>
        <v/>
      </c>
      <c r="Z19" s="19" t="str">
        <f>IF(AND('Mapa final'!$Y$19="Alta",'Mapa final'!$AA$19="Moderado"),CONCATENATE("R4C",'Mapa final'!$O$19),"")</f>
        <v/>
      </c>
      <c r="AA19" s="20" t="str">
        <f>IF(AND('Mapa final'!$Y$20="Alta",'Mapa final'!$AA$20="Moderado"),CONCATENATE("R4C",'Mapa final'!$O$20),"")</f>
        <v/>
      </c>
      <c r="AB19" s="18" t="str">
        <f>IF(AND('Mapa final'!$Y$15="Alta",'Mapa final'!$AA$15="Mayor"),CONCATENATE("R4C",'Mapa final'!$O$15),"")</f>
        <v/>
      </c>
      <c r="AC19" s="19" t="str">
        <f>IF(AND('Mapa final'!$Y$16="Alta",'Mapa final'!$AA$16="Mayor"),CONCATENATE("R4C",'Mapa final'!$O$16),"")</f>
        <v/>
      </c>
      <c r="AD19" s="19" t="str">
        <f>IF(AND('Mapa final'!$Y$17="Alta",'Mapa final'!$AA$17="Mayor"),CONCATENATE("R4C",'Mapa final'!$O$17),"")</f>
        <v/>
      </c>
      <c r="AE19" s="19" t="str">
        <f>IF(AND('Mapa final'!$Y$18="Alta",'Mapa final'!$AA$18="Mayor"),CONCATENATE("R4C",'Mapa final'!$O$18),"")</f>
        <v/>
      </c>
      <c r="AF19" s="19" t="str">
        <f>IF(AND('Mapa final'!$Y$19="Alta",'Mapa final'!$AA$19="Mayor"),CONCATENATE("R4C",'Mapa final'!$O$19),"")</f>
        <v/>
      </c>
      <c r="AG19" s="20" t="str">
        <f>IF(AND('Mapa final'!$Y$20="Alta",'Mapa final'!$AA$20="Mayor"),CONCATENATE("R4C",'Mapa final'!$O$20),"")</f>
        <v/>
      </c>
      <c r="AH19" s="21" t="str">
        <f>IF(AND('Mapa final'!$Y$15="Alta",'Mapa final'!$AA$15="Catastrófico"),CONCATENATE("R4C",'Mapa final'!$O$15),"")</f>
        <v/>
      </c>
      <c r="AI19" s="22" t="str">
        <f>IF(AND('Mapa final'!$Y$16="Alta",'Mapa final'!$AA$16="Catastrófico"),CONCATENATE("R4C",'Mapa final'!$O$16),"")</f>
        <v/>
      </c>
      <c r="AJ19" s="22" t="str">
        <f>IF(AND('Mapa final'!$Y$17="Alta",'Mapa final'!$AA$17="Catastrófico"),CONCATENATE("R4C",'Mapa final'!$O$17),"")</f>
        <v/>
      </c>
      <c r="AK19" s="22" t="str">
        <f>IF(AND('Mapa final'!$Y$18="Alta",'Mapa final'!$AA$18="Catastrófico"),CONCATENATE("R4C",'Mapa final'!$O$18),"")</f>
        <v/>
      </c>
      <c r="AL19" s="22" t="str">
        <f>IF(AND('Mapa final'!$Y$19="Alta",'Mapa final'!$AA$19="Catastrófico"),CONCATENATE("R4C",'Mapa final'!$O$19),"")</f>
        <v/>
      </c>
      <c r="AM19" s="23" t="str">
        <f>IF(AND('Mapa final'!$Y$20="Alta",'Mapa final'!$AA$20="Catastrófico"),CONCATENATE("R4C",'Mapa final'!$O$20),"")</f>
        <v/>
      </c>
      <c r="AN19" s="49"/>
      <c r="AO19" s="289"/>
      <c r="AP19" s="290"/>
      <c r="AQ19" s="290"/>
      <c r="AR19" s="290"/>
      <c r="AS19" s="290"/>
      <c r="AT19" s="291"/>
      <c r="AU19" s="49"/>
      <c r="AV19" s="49"/>
      <c r="AW19" s="49"/>
      <c r="AX19" s="49"/>
      <c r="AY19" s="49"/>
      <c r="AZ19" s="49"/>
      <c r="BA19" s="49"/>
      <c r="BB19" s="49"/>
      <c r="BC19" s="49"/>
      <c r="BD19" s="49"/>
      <c r="BE19" s="49"/>
      <c r="BF19" s="49"/>
      <c r="BG19" s="49"/>
      <c r="BH19" s="49"/>
      <c r="BI19" s="49"/>
      <c r="BJ19" s="49"/>
      <c r="BK19" s="49"/>
      <c r="BL19" s="49"/>
      <c r="BM19" s="49"/>
      <c r="BN19" s="49"/>
      <c r="BO19" s="49"/>
      <c r="BP19" s="49"/>
      <c r="BQ19" s="49"/>
      <c r="BR19" s="49"/>
      <c r="BS19" s="49"/>
      <c r="BT19" s="49"/>
      <c r="BU19" s="49"/>
      <c r="BV19" s="49"/>
      <c r="BW19" s="49"/>
      <c r="BX19" s="49"/>
    </row>
    <row r="20" spans="1:76" ht="15" customHeight="1" x14ac:dyDescent="0.25">
      <c r="A20" s="49"/>
      <c r="B20" s="200"/>
      <c r="C20" s="200"/>
      <c r="D20" s="201"/>
      <c r="E20" s="299"/>
      <c r="F20" s="298"/>
      <c r="G20" s="298"/>
      <c r="H20" s="298"/>
      <c r="I20" s="298"/>
      <c r="J20" s="33" t="str">
        <f>IF(AND('Mapa final'!$Y$21="Alta",'Mapa final'!$AA$21="Leve"),CONCATENATE("R5C",'Mapa final'!$O$21),"")</f>
        <v/>
      </c>
      <c r="K20" s="34" t="str">
        <f>IF(AND('Mapa final'!$Y$22="Alta",'Mapa final'!$AA$22="Leve"),CONCATENATE("R5C",'Mapa final'!$O$22),"")</f>
        <v/>
      </c>
      <c r="L20" s="34" t="str">
        <f>IF(AND('Mapa final'!$Y$23="Alta",'Mapa final'!$AA$23="Leve"),CONCATENATE("R5C",'Mapa final'!$O$23),"")</f>
        <v/>
      </c>
      <c r="M20" s="34" t="str">
        <f>IF(AND('Mapa final'!$Y$24="Alta",'Mapa final'!$AA$24="Leve"),CONCATENATE("R5C",'Mapa final'!$O$24),"")</f>
        <v/>
      </c>
      <c r="N20" s="34" t="str">
        <f>IF(AND('Mapa final'!$Y$25="Alta",'Mapa final'!$AA$25="Leve"),CONCATENATE("R5C",'Mapa final'!$O$25),"")</f>
        <v/>
      </c>
      <c r="O20" s="35" t="str">
        <f>IF(AND('Mapa final'!$Y$26="Alta",'Mapa final'!$AA$26="Leve"),CONCATENATE("R5C",'Mapa final'!$O$26),"")</f>
        <v/>
      </c>
      <c r="P20" s="33" t="str">
        <f>IF(AND('Mapa final'!$Y$21="Alta",'Mapa final'!$AA$21="Menor"),CONCATENATE("R5C",'Mapa final'!$O$21),"")</f>
        <v/>
      </c>
      <c r="Q20" s="34" t="str">
        <f>IF(AND('Mapa final'!$Y$22="Alta",'Mapa final'!$AA$22="Menor"),CONCATENATE("R5C",'Mapa final'!$O$22),"")</f>
        <v/>
      </c>
      <c r="R20" s="34" t="str">
        <f>IF(AND('Mapa final'!$Y$23="Alta",'Mapa final'!$AA$23="Menor"),CONCATENATE("R5C",'Mapa final'!$O$23),"")</f>
        <v/>
      </c>
      <c r="S20" s="34" t="str">
        <f>IF(AND('Mapa final'!$Y$24="Alta",'Mapa final'!$AA$24="Menor"),CONCATENATE("R5C",'Mapa final'!$O$24),"")</f>
        <v/>
      </c>
      <c r="T20" s="34" t="str">
        <f>IF(AND('Mapa final'!$Y$25="Alta",'Mapa final'!$AA$25="Menor"),CONCATENATE("R5C",'Mapa final'!$O$25),"")</f>
        <v/>
      </c>
      <c r="U20" s="35" t="str">
        <f>IF(AND('Mapa final'!$Y$26="Alta",'Mapa final'!$AA$26="Menor"),CONCATENATE("R5C",'Mapa final'!$O$26),"")</f>
        <v/>
      </c>
      <c r="V20" s="18" t="str">
        <f>IF(AND('Mapa final'!$Y$21="Alta",'Mapa final'!$AA$21="Moderado"),CONCATENATE("R5C",'Mapa final'!$O$21),"")</f>
        <v/>
      </c>
      <c r="W20" s="19" t="str">
        <f>IF(AND('Mapa final'!$Y$22="Alta",'Mapa final'!$AA$22="Moderado"),CONCATENATE("R5C",'Mapa final'!$O$22),"")</f>
        <v/>
      </c>
      <c r="X20" s="19" t="str">
        <f>IF(AND('Mapa final'!$Y$23="Alta",'Mapa final'!$AA$23="Moderado"),CONCATENATE("R5C",'Mapa final'!$O$23),"")</f>
        <v/>
      </c>
      <c r="Y20" s="19" t="str">
        <f>IF(AND('Mapa final'!$Y$24="Alta",'Mapa final'!$AA$24="Moderado"),CONCATENATE("R5C",'Mapa final'!$O$24),"")</f>
        <v/>
      </c>
      <c r="Z20" s="19" t="str">
        <f>IF(AND('Mapa final'!$Y$25="Alta",'Mapa final'!$AA$25="Moderado"),CONCATENATE("R5C",'Mapa final'!$O$25),"")</f>
        <v/>
      </c>
      <c r="AA20" s="20" t="str">
        <f>IF(AND('Mapa final'!$Y$26="Alta",'Mapa final'!$AA$26="Moderado"),CONCATENATE("R5C",'Mapa final'!$O$26),"")</f>
        <v/>
      </c>
      <c r="AB20" s="18" t="str">
        <f>IF(AND('Mapa final'!$Y$21="Alta",'Mapa final'!$AA$21="Mayor"),CONCATENATE("R5C",'Mapa final'!$O$21),"")</f>
        <v/>
      </c>
      <c r="AC20" s="19" t="str">
        <f>IF(AND('Mapa final'!$Y$22="Alta",'Mapa final'!$AA$22="Mayor"),CONCATENATE("R5C",'Mapa final'!$O$22),"")</f>
        <v/>
      </c>
      <c r="AD20" s="19" t="str">
        <f>IF(AND('Mapa final'!$Y$23="Alta",'Mapa final'!$AA$23="Mayor"),CONCATENATE("R5C",'Mapa final'!$O$23),"")</f>
        <v/>
      </c>
      <c r="AE20" s="19" t="str">
        <f>IF(AND('Mapa final'!$Y$24="Alta",'Mapa final'!$AA$24="Mayor"),CONCATENATE("R5C",'Mapa final'!$O$24),"")</f>
        <v/>
      </c>
      <c r="AF20" s="19" t="str">
        <f>IF(AND('Mapa final'!$Y$25="Alta",'Mapa final'!$AA$25="Mayor"),CONCATENATE("R5C",'Mapa final'!$O$25),"")</f>
        <v/>
      </c>
      <c r="AG20" s="20" t="str">
        <f>IF(AND('Mapa final'!$Y$26="Alta",'Mapa final'!$AA$26="Mayor"),CONCATENATE("R5C",'Mapa final'!$O$26),"")</f>
        <v/>
      </c>
      <c r="AH20" s="21" t="str">
        <f>IF(AND('Mapa final'!$Y$21="Alta",'Mapa final'!$AA$21="Catastrófico"),CONCATENATE("R5C",'Mapa final'!$O$21),"")</f>
        <v/>
      </c>
      <c r="AI20" s="22" t="str">
        <f>IF(AND('Mapa final'!$Y$22="Alta",'Mapa final'!$AA$22="Catastrófico"),CONCATENATE("R5C",'Mapa final'!$O$22),"")</f>
        <v/>
      </c>
      <c r="AJ20" s="22" t="str">
        <f>IF(AND('Mapa final'!$Y$23="Alta",'Mapa final'!$AA$23="Catastrófico"),CONCATENATE("R5C",'Mapa final'!$O$23),"")</f>
        <v/>
      </c>
      <c r="AK20" s="22" t="str">
        <f>IF(AND('Mapa final'!$Y$24="Alta",'Mapa final'!$AA$24="Catastrófico"),CONCATENATE("R5C",'Mapa final'!$O$24),"")</f>
        <v/>
      </c>
      <c r="AL20" s="22" t="str">
        <f>IF(AND('Mapa final'!$Y$25="Alta",'Mapa final'!$AA$25="Catastrófico"),CONCATENATE("R5C",'Mapa final'!$O$25),"")</f>
        <v/>
      </c>
      <c r="AM20" s="23" t="str">
        <f>IF(AND('Mapa final'!$Y$26="Alta",'Mapa final'!$AA$26="Catastrófico"),CONCATENATE("R5C",'Mapa final'!$O$26),"")</f>
        <v/>
      </c>
      <c r="AN20" s="49"/>
      <c r="AO20" s="289"/>
      <c r="AP20" s="290"/>
      <c r="AQ20" s="290"/>
      <c r="AR20" s="290"/>
      <c r="AS20" s="290"/>
      <c r="AT20" s="291"/>
      <c r="AU20" s="49"/>
      <c r="AV20" s="49"/>
      <c r="AW20" s="49"/>
      <c r="AX20" s="49"/>
      <c r="AY20" s="49"/>
      <c r="AZ20" s="49"/>
      <c r="BA20" s="49"/>
      <c r="BB20" s="49"/>
      <c r="BC20" s="49"/>
      <c r="BD20" s="49"/>
      <c r="BE20" s="49"/>
      <c r="BF20" s="49"/>
      <c r="BG20" s="49"/>
      <c r="BH20" s="49"/>
      <c r="BI20" s="49"/>
      <c r="BJ20" s="49"/>
      <c r="BK20" s="49"/>
      <c r="BL20" s="49"/>
      <c r="BM20" s="49"/>
      <c r="BN20" s="49"/>
      <c r="BO20" s="49"/>
      <c r="BP20" s="49"/>
      <c r="BQ20" s="49"/>
      <c r="BR20" s="49"/>
      <c r="BS20" s="49"/>
      <c r="BT20" s="49"/>
      <c r="BU20" s="49"/>
      <c r="BV20" s="49"/>
      <c r="BW20" s="49"/>
      <c r="BX20" s="49"/>
    </row>
    <row r="21" spans="1:76" ht="15" customHeight="1" x14ac:dyDescent="0.25">
      <c r="A21" s="49"/>
      <c r="B21" s="200"/>
      <c r="C21" s="200"/>
      <c r="D21" s="201"/>
      <c r="E21" s="299"/>
      <c r="F21" s="298"/>
      <c r="G21" s="298"/>
      <c r="H21" s="298"/>
      <c r="I21" s="298"/>
      <c r="J21" s="33" t="str">
        <f>IF(AND('Mapa final'!$Y$27="Alta",'Mapa final'!$AA$27="Leve"),CONCATENATE("R6C",'Mapa final'!$O$27),"")</f>
        <v/>
      </c>
      <c r="K21" s="34" t="str">
        <f>IF(AND('Mapa final'!$Y$28="Alta",'Mapa final'!$AA$28="Leve"),CONCATENATE("R6C",'Mapa final'!$O$28),"")</f>
        <v/>
      </c>
      <c r="L21" s="34" t="str">
        <f>IF(AND('Mapa final'!$Y$29="Alta",'Mapa final'!$AA$29="Leve"),CONCATENATE("R6C",'Mapa final'!$O$29),"")</f>
        <v/>
      </c>
      <c r="M21" s="34" t="str">
        <f>IF(AND('Mapa final'!$Y$30="Alta",'Mapa final'!$AA$30="Leve"),CONCATENATE("R6C",'Mapa final'!$O$30),"")</f>
        <v/>
      </c>
      <c r="N21" s="34" t="str">
        <f>IF(AND('Mapa final'!$Y$31="Alta",'Mapa final'!$AA$31="Leve"),CONCATENATE("R6C",'Mapa final'!$O$31),"")</f>
        <v/>
      </c>
      <c r="O21" s="35" t="str">
        <f>IF(AND('Mapa final'!$Y$32="Alta",'Mapa final'!$AA$32="Leve"),CONCATENATE("R6C",'Mapa final'!$O$32),"")</f>
        <v/>
      </c>
      <c r="P21" s="33" t="str">
        <f>IF(AND('Mapa final'!$Y$27="Alta",'Mapa final'!$AA$27="Menor"),CONCATENATE("R6C",'Mapa final'!$O$27),"")</f>
        <v/>
      </c>
      <c r="Q21" s="34" t="str">
        <f>IF(AND('Mapa final'!$Y$28="Alta",'Mapa final'!$AA$28="Menor"),CONCATENATE("R6C",'Mapa final'!$O$28),"")</f>
        <v/>
      </c>
      <c r="R21" s="34" t="str">
        <f>IF(AND('Mapa final'!$Y$29="Alta",'Mapa final'!$AA$29="Menor"),CONCATENATE("R6C",'Mapa final'!$O$29),"")</f>
        <v/>
      </c>
      <c r="S21" s="34" t="str">
        <f>IF(AND('Mapa final'!$Y$30="Alta",'Mapa final'!$AA$30="Menor"),CONCATENATE("R6C",'Mapa final'!$O$30),"")</f>
        <v/>
      </c>
      <c r="T21" s="34" t="str">
        <f>IF(AND('Mapa final'!$Y$31="Alta",'Mapa final'!$AA$31="Menor"),CONCATENATE("R6C",'Mapa final'!$O$31),"")</f>
        <v/>
      </c>
      <c r="U21" s="35" t="str">
        <f>IF(AND('Mapa final'!$Y$32="Alta",'Mapa final'!$AA$32="Menor"),CONCATENATE("R6C",'Mapa final'!$O$32),"")</f>
        <v/>
      </c>
      <c r="V21" s="18" t="str">
        <f>IF(AND('Mapa final'!$Y$27="Alta",'Mapa final'!$AA$27="Moderado"),CONCATENATE("R6C",'Mapa final'!$O$27),"")</f>
        <v/>
      </c>
      <c r="W21" s="19" t="str">
        <f>IF(AND('Mapa final'!$Y$28="Alta",'Mapa final'!$AA$28="Moderado"),CONCATENATE("R6C",'Mapa final'!$O$28),"")</f>
        <v/>
      </c>
      <c r="X21" s="19" t="str">
        <f>IF(AND('Mapa final'!$Y$29="Alta",'Mapa final'!$AA$29="Moderado"),CONCATENATE("R6C",'Mapa final'!$O$29),"")</f>
        <v/>
      </c>
      <c r="Y21" s="19" t="str">
        <f>IF(AND('Mapa final'!$Y$30="Alta",'Mapa final'!$AA$30="Moderado"),CONCATENATE("R6C",'Mapa final'!$O$30),"")</f>
        <v/>
      </c>
      <c r="Z21" s="19" t="str">
        <f>IF(AND('Mapa final'!$Y$31="Alta",'Mapa final'!$AA$31="Moderado"),CONCATENATE("R6C",'Mapa final'!$O$31),"")</f>
        <v/>
      </c>
      <c r="AA21" s="20" t="str">
        <f>IF(AND('Mapa final'!$Y$32="Alta",'Mapa final'!$AA$32="Moderado"),CONCATENATE("R6C",'Mapa final'!$O$32),"")</f>
        <v/>
      </c>
      <c r="AB21" s="18" t="str">
        <f>IF(AND('Mapa final'!$Y$27="Alta",'Mapa final'!$AA$27="Mayor"),CONCATENATE("R6C",'Mapa final'!$O$27),"")</f>
        <v/>
      </c>
      <c r="AC21" s="19" t="str">
        <f>IF(AND('Mapa final'!$Y$28="Alta",'Mapa final'!$AA$28="Mayor"),CONCATENATE("R6C",'Mapa final'!$O$28),"")</f>
        <v/>
      </c>
      <c r="AD21" s="19" t="str">
        <f>IF(AND('Mapa final'!$Y$29="Alta",'Mapa final'!$AA$29="Mayor"),CONCATENATE("R6C",'Mapa final'!$O$29),"")</f>
        <v/>
      </c>
      <c r="AE21" s="19" t="str">
        <f>IF(AND('Mapa final'!$Y$30="Alta",'Mapa final'!$AA$30="Mayor"),CONCATENATE("R6C",'Mapa final'!$O$30),"")</f>
        <v/>
      </c>
      <c r="AF21" s="19" t="str">
        <f>IF(AND('Mapa final'!$Y$31="Alta",'Mapa final'!$AA$31="Mayor"),CONCATENATE("R6C",'Mapa final'!$O$31),"")</f>
        <v/>
      </c>
      <c r="AG21" s="20" t="str">
        <f>IF(AND('Mapa final'!$Y$32="Alta",'Mapa final'!$AA$32="Mayor"),CONCATENATE("R6C",'Mapa final'!$O$32),"")</f>
        <v/>
      </c>
      <c r="AH21" s="21" t="str">
        <f>IF(AND('Mapa final'!$Y$27="Alta",'Mapa final'!$AA$27="Catastrófico"),CONCATENATE("R6C",'Mapa final'!$O$27),"")</f>
        <v/>
      </c>
      <c r="AI21" s="22" t="str">
        <f>IF(AND('Mapa final'!$Y$28="Alta",'Mapa final'!$AA$28="Catastrófico"),CONCATENATE("R6C",'Mapa final'!$O$28),"")</f>
        <v/>
      </c>
      <c r="AJ21" s="22" t="str">
        <f>IF(AND('Mapa final'!$Y$29="Alta",'Mapa final'!$AA$29="Catastrófico"),CONCATENATE("R6C",'Mapa final'!$O$29),"")</f>
        <v/>
      </c>
      <c r="AK21" s="22" t="str">
        <f>IF(AND('Mapa final'!$Y$30="Alta",'Mapa final'!$AA$30="Catastrófico"),CONCATENATE("R6C",'Mapa final'!$O$30),"")</f>
        <v/>
      </c>
      <c r="AL21" s="22" t="str">
        <f>IF(AND('Mapa final'!$Y$31="Alta",'Mapa final'!$AA$31="Catastrófico"),CONCATENATE("R6C",'Mapa final'!$O$31),"")</f>
        <v/>
      </c>
      <c r="AM21" s="23" t="str">
        <f>IF(AND('Mapa final'!$Y$32="Alta",'Mapa final'!$AA$32="Catastrófico"),CONCATENATE("R6C",'Mapa final'!$O$32),"")</f>
        <v/>
      </c>
      <c r="AN21" s="49"/>
      <c r="AO21" s="289"/>
      <c r="AP21" s="290"/>
      <c r="AQ21" s="290"/>
      <c r="AR21" s="290"/>
      <c r="AS21" s="290"/>
      <c r="AT21" s="291"/>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row>
    <row r="22" spans="1:76" ht="15" customHeight="1" x14ac:dyDescent="0.25">
      <c r="A22" s="49"/>
      <c r="B22" s="200"/>
      <c r="C22" s="200"/>
      <c r="D22" s="201"/>
      <c r="E22" s="299"/>
      <c r="F22" s="298"/>
      <c r="G22" s="298"/>
      <c r="H22" s="298"/>
      <c r="I22" s="298"/>
      <c r="J22" s="33" t="str">
        <f>IF(AND('Mapa final'!$Y$33="Alta",'Mapa final'!$AA$33="Leve"),CONCATENATE("R7C",'Mapa final'!$O$33),"")</f>
        <v/>
      </c>
      <c r="K22" s="34" t="str">
        <f>IF(AND('Mapa final'!$Y$34="Alta",'Mapa final'!$AA$34="Leve"),CONCATENATE("R7C",'Mapa final'!$O$34),"")</f>
        <v/>
      </c>
      <c r="L22" s="34" t="str">
        <f>IF(AND('Mapa final'!$Y$35="Alta",'Mapa final'!$AA$35="Leve"),CONCATENATE("R7C",'Mapa final'!$O$35),"")</f>
        <v/>
      </c>
      <c r="M22" s="34" t="str">
        <f>IF(AND('Mapa final'!$Y$36="Alta",'Mapa final'!$AA$36="Leve"),CONCATENATE("R7C",'Mapa final'!$O$36),"")</f>
        <v/>
      </c>
      <c r="N22" s="34" t="str">
        <f>IF(AND('Mapa final'!$Y$37="Alta",'Mapa final'!$AA$37="Leve"),CONCATENATE("R7C",'Mapa final'!$O$37),"")</f>
        <v/>
      </c>
      <c r="O22" s="35" t="str">
        <f>IF(AND('Mapa final'!$Y$38="Alta",'Mapa final'!$AA$38="Leve"),CONCATENATE("R7C",'Mapa final'!$O$38),"")</f>
        <v/>
      </c>
      <c r="P22" s="33" t="str">
        <f>IF(AND('Mapa final'!$Y$33="Alta",'Mapa final'!$AA$33="Menor"),CONCATENATE("R7C",'Mapa final'!$O$33),"")</f>
        <v/>
      </c>
      <c r="Q22" s="34" t="str">
        <f>IF(AND('Mapa final'!$Y$34="Alta",'Mapa final'!$AA$34="Menor"),CONCATENATE("R7C",'Mapa final'!$O$34),"")</f>
        <v/>
      </c>
      <c r="R22" s="34" t="str">
        <f>IF(AND('Mapa final'!$Y$35="Alta",'Mapa final'!$AA$35="Menor"),CONCATENATE("R7C",'Mapa final'!$O$35),"")</f>
        <v/>
      </c>
      <c r="S22" s="34" t="str">
        <f>IF(AND('Mapa final'!$Y$36="Alta",'Mapa final'!$AA$36="Menor"),CONCATENATE("R7C",'Mapa final'!$O$36),"")</f>
        <v/>
      </c>
      <c r="T22" s="34" t="str">
        <f>IF(AND('Mapa final'!$Y$37="Alta",'Mapa final'!$AA$37="Menor"),CONCATENATE("R7C",'Mapa final'!$O$37),"")</f>
        <v/>
      </c>
      <c r="U22" s="35" t="str">
        <f>IF(AND('Mapa final'!$Y$38="Alta",'Mapa final'!$AA$38="Menor"),CONCATENATE("R7C",'Mapa final'!$O$38),"")</f>
        <v/>
      </c>
      <c r="V22" s="18" t="str">
        <f>IF(AND('Mapa final'!$Y$33="Alta",'Mapa final'!$AA$33="Moderado"),CONCATENATE("R7C",'Mapa final'!$O$33),"")</f>
        <v/>
      </c>
      <c r="W22" s="19" t="str">
        <f>IF(AND('Mapa final'!$Y$34="Alta",'Mapa final'!$AA$34="Moderado"),CONCATENATE("R7C",'Mapa final'!$O$34),"")</f>
        <v/>
      </c>
      <c r="X22" s="19" t="str">
        <f>IF(AND('Mapa final'!$Y$35="Alta",'Mapa final'!$AA$35="Moderado"),CONCATENATE("R7C",'Mapa final'!$O$35),"")</f>
        <v/>
      </c>
      <c r="Y22" s="19" t="str">
        <f>IF(AND('Mapa final'!$Y$36="Alta",'Mapa final'!$AA$36="Moderado"),CONCATENATE("R7C",'Mapa final'!$O$36),"")</f>
        <v/>
      </c>
      <c r="Z22" s="19" t="str">
        <f>IF(AND('Mapa final'!$Y$37="Alta",'Mapa final'!$AA$37="Moderado"),CONCATENATE("R7C",'Mapa final'!$O$37),"")</f>
        <v/>
      </c>
      <c r="AA22" s="20" t="str">
        <f>IF(AND('Mapa final'!$Y$38="Alta",'Mapa final'!$AA$38="Moderado"),CONCATENATE("R7C",'Mapa final'!$O$38),"")</f>
        <v/>
      </c>
      <c r="AB22" s="18" t="str">
        <f>IF(AND('Mapa final'!$Y$33="Alta",'Mapa final'!$AA$33="Mayor"),CONCATENATE("R7C",'Mapa final'!$O$33),"")</f>
        <v/>
      </c>
      <c r="AC22" s="19" t="str">
        <f>IF(AND('Mapa final'!$Y$34="Alta",'Mapa final'!$AA$34="Mayor"),CONCATENATE("R7C",'Mapa final'!$O$34),"")</f>
        <v/>
      </c>
      <c r="AD22" s="19" t="str">
        <f>IF(AND('Mapa final'!$Y$35="Alta",'Mapa final'!$AA$35="Mayor"),CONCATENATE("R7C",'Mapa final'!$O$35),"")</f>
        <v/>
      </c>
      <c r="AE22" s="19" t="str">
        <f>IF(AND('Mapa final'!$Y$36="Alta",'Mapa final'!$AA$36="Mayor"),CONCATENATE("R7C",'Mapa final'!$O$36),"")</f>
        <v/>
      </c>
      <c r="AF22" s="19" t="str">
        <f>IF(AND('Mapa final'!$Y$37="Alta",'Mapa final'!$AA$37="Mayor"),CONCATENATE("R7C",'Mapa final'!$O$37),"")</f>
        <v/>
      </c>
      <c r="AG22" s="20" t="str">
        <f>IF(AND('Mapa final'!$Y$38="Alta",'Mapa final'!$AA$38="Mayor"),CONCATENATE("R7C",'Mapa final'!$O$38),"")</f>
        <v/>
      </c>
      <c r="AH22" s="21" t="str">
        <f>IF(AND('Mapa final'!$Y$33="Alta",'Mapa final'!$AA$33="Catastrófico"),CONCATENATE("R7C",'Mapa final'!$O$33),"")</f>
        <v/>
      </c>
      <c r="AI22" s="22" t="str">
        <f>IF(AND('Mapa final'!$Y$34="Alta",'Mapa final'!$AA$34="Catastrófico"),CONCATENATE("R7C",'Mapa final'!$O$34),"")</f>
        <v/>
      </c>
      <c r="AJ22" s="22" t="str">
        <f>IF(AND('Mapa final'!$Y$35="Alta",'Mapa final'!$AA$35="Catastrófico"),CONCATENATE("R7C",'Mapa final'!$O$35),"")</f>
        <v/>
      </c>
      <c r="AK22" s="22" t="str">
        <f>IF(AND('Mapa final'!$Y$36="Alta",'Mapa final'!$AA$36="Catastrófico"),CONCATENATE("R7C",'Mapa final'!$O$36),"")</f>
        <v/>
      </c>
      <c r="AL22" s="22" t="str">
        <f>IF(AND('Mapa final'!$Y$37="Alta",'Mapa final'!$AA$37="Catastrófico"),CONCATENATE("R7C",'Mapa final'!$O$37),"")</f>
        <v/>
      </c>
      <c r="AM22" s="23" t="str">
        <f>IF(AND('Mapa final'!$Y$38="Alta",'Mapa final'!$AA$38="Catastrófico"),CONCATENATE("R7C",'Mapa final'!$O$38),"")</f>
        <v/>
      </c>
      <c r="AN22" s="49"/>
      <c r="AO22" s="289"/>
      <c r="AP22" s="290"/>
      <c r="AQ22" s="290"/>
      <c r="AR22" s="290"/>
      <c r="AS22" s="290"/>
      <c r="AT22" s="291"/>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row>
    <row r="23" spans="1:76" ht="15" customHeight="1" x14ac:dyDescent="0.25">
      <c r="A23" s="49"/>
      <c r="B23" s="200"/>
      <c r="C23" s="200"/>
      <c r="D23" s="201"/>
      <c r="E23" s="299"/>
      <c r="F23" s="298"/>
      <c r="G23" s="298"/>
      <c r="H23" s="298"/>
      <c r="I23" s="298"/>
      <c r="J23" s="33" t="str">
        <f>IF(AND('Mapa final'!$Y$39="Alta",'Mapa final'!$AA$39="Leve"),CONCATENATE("R8C",'Mapa final'!$O$39),"")</f>
        <v/>
      </c>
      <c r="K23" s="34" t="str">
        <f>IF(AND('Mapa final'!$Y$40="Alta",'Mapa final'!$AA$40="Leve"),CONCATENATE("R8C",'Mapa final'!$O$40),"")</f>
        <v/>
      </c>
      <c r="L23" s="34" t="str">
        <f>IF(AND('Mapa final'!$Y$41="Alta",'Mapa final'!$AA$41="Leve"),CONCATENATE("R8C",'Mapa final'!$O$41),"")</f>
        <v/>
      </c>
      <c r="M23" s="34" t="str">
        <f>IF(AND('Mapa final'!$Y$42="Alta",'Mapa final'!$AA$42="Leve"),CONCATENATE("R8C",'Mapa final'!$O$42),"")</f>
        <v/>
      </c>
      <c r="N23" s="34" t="str">
        <f>IF(AND('Mapa final'!$Y$43="Alta",'Mapa final'!$AA$43="Leve"),CONCATENATE("R8C",'Mapa final'!$O$43),"")</f>
        <v/>
      </c>
      <c r="O23" s="35" t="str">
        <f>IF(AND('Mapa final'!$Y$44="Alta",'Mapa final'!$AA$44="Leve"),CONCATENATE("R8C",'Mapa final'!$O$44),"")</f>
        <v/>
      </c>
      <c r="P23" s="33" t="str">
        <f>IF(AND('Mapa final'!$Y$39="Alta",'Mapa final'!$AA$39="Menor"),CONCATENATE("R8C",'Mapa final'!$O$39),"")</f>
        <v/>
      </c>
      <c r="Q23" s="34" t="str">
        <f>IF(AND('Mapa final'!$Y$40="Alta",'Mapa final'!$AA$40="Menor"),CONCATENATE("R8C",'Mapa final'!$O$40),"")</f>
        <v/>
      </c>
      <c r="R23" s="34" t="str">
        <f>IF(AND('Mapa final'!$Y$41="Alta",'Mapa final'!$AA$41="Menor"),CONCATENATE("R8C",'Mapa final'!$O$41),"")</f>
        <v/>
      </c>
      <c r="S23" s="34" t="str">
        <f>IF(AND('Mapa final'!$Y$42="Alta",'Mapa final'!$AA$42="Menor"),CONCATENATE("R8C",'Mapa final'!$O$42),"")</f>
        <v/>
      </c>
      <c r="T23" s="34" t="str">
        <f>IF(AND('Mapa final'!$Y$43="Alta",'Mapa final'!$AA$43="Menor"),CONCATENATE("R8C",'Mapa final'!$O$43),"")</f>
        <v/>
      </c>
      <c r="U23" s="35" t="str">
        <f>IF(AND('Mapa final'!$Y$44="Alta",'Mapa final'!$AA$44="Menor"),CONCATENATE("R8C",'Mapa final'!$O$44),"")</f>
        <v/>
      </c>
      <c r="V23" s="18" t="str">
        <f>IF(AND('Mapa final'!$Y$39="Alta",'Mapa final'!$AA$39="Moderado"),CONCATENATE("R8C",'Mapa final'!$O$39),"")</f>
        <v/>
      </c>
      <c r="W23" s="19" t="str">
        <f>IF(AND('Mapa final'!$Y$40="Alta",'Mapa final'!$AA$40="Moderado"),CONCATENATE("R8C",'Mapa final'!$O$40),"")</f>
        <v/>
      </c>
      <c r="X23" s="19" t="str">
        <f>IF(AND('Mapa final'!$Y$41="Alta",'Mapa final'!$AA$41="Moderado"),CONCATENATE("R8C",'Mapa final'!$O$41),"")</f>
        <v/>
      </c>
      <c r="Y23" s="19" t="str">
        <f>IF(AND('Mapa final'!$Y$42="Alta",'Mapa final'!$AA$42="Moderado"),CONCATENATE("R8C",'Mapa final'!$O$42),"")</f>
        <v/>
      </c>
      <c r="Z23" s="19" t="str">
        <f>IF(AND('Mapa final'!$Y$43="Alta",'Mapa final'!$AA$43="Moderado"),CONCATENATE("R8C",'Mapa final'!$O$43),"")</f>
        <v/>
      </c>
      <c r="AA23" s="20" t="str">
        <f>IF(AND('Mapa final'!$Y$44="Alta",'Mapa final'!$AA$44="Moderado"),CONCATENATE("R8C",'Mapa final'!$O$44),"")</f>
        <v/>
      </c>
      <c r="AB23" s="18" t="str">
        <f>IF(AND('Mapa final'!$Y$39="Alta",'Mapa final'!$AA$39="Mayor"),CONCATENATE("R8C",'Mapa final'!$O$39),"")</f>
        <v/>
      </c>
      <c r="AC23" s="19" t="str">
        <f>IF(AND('Mapa final'!$Y$40="Alta",'Mapa final'!$AA$40="Mayor"),CONCATENATE("R8C",'Mapa final'!$O$40),"")</f>
        <v/>
      </c>
      <c r="AD23" s="19" t="str">
        <f>IF(AND('Mapa final'!$Y$41="Alta",'Mapa final'!$AA$41="Mayor"),CONCATENATE("R8C",'Mapa final'!$O$41),"")</f>
        <v/>
      </c>
      <c r="AE23" s="19" t="str">
        <f>IF(AND('Mapa final'!$Y$42="Alta",'Mapa final'!$AA$42="Mayor"),CONCATENATE("R8C",'Mapa final'!$O$42),"")</f>
        <v/>
      </c>
      <c r="AF23" s="19" t="str">
        <f>IF(AND('Mapa final'!$Y$43="Alta",'Mapa final'!$AA$43="Mayor"),CONCATENATE("R8C",'Mapa final'!$O$43),"")</f>
        <v/>
      </c>
      <c r="AG23" s="20" t="str">
        <f>IF(AND('Mapa final'!$Y$44="Alta",'Mapa final'!$AA$44="Mayor"),CONCATENATE("R8C",'Mapa final'!$O$44),"")</f>
        <v/>
      </c>
      <c r="AH23" s="21" t="str">
        <f>IF(AND('Mapa final'!$Y$39="Alta",'Mapa final'!$AA$39="Catastrófico"),CONCATENATE("R8C",'Mapa final'!$O$39),"")</f>
        <v/>
      </c>
      <c r="AI23" s="22" t="str">
        <f>IF(AND('Mapa final'!$Y$40="Alta",'Mapa final'!$AA$40="Catastrófico"),CONCATENATE("R8C",'Mapa final'!$O$40),"")</f>
        <v/>
      </c>
      <c r="AJ23" s="22" t="str">
        <f>IF(AND('Mapa final'!$Y$41="Alta",'Mapa final'!$AA$41="Catastrófico"),CONCATENATE("R8C",'Mapa final'!$O$41),"")</f>
        <v/>
      </c>
      <c r="AK23" s="22" t="str">
        <f>IF(AND('Mapa final'!$Y$42="Alta",'Mapa final'!$AA$42="Catastrófico"),CONCATENATE("R8C",'Mapa final'!$O$42),"")</f>
        <v/>
      </c>
      <c r="AL23" s="22" t="str">
        <f>IF(AND('Mapa final'!$Y$43="Alta",'Mapa final'!$AA$43="Catastrófico"),CONCATENATE("R8C",'Mapa final'!$O$43),"")</f>
        <v/>
      </c>
      <c r="AM23" s="23" t="str">
        <f>IF(AND('Mapa final'!$Y$44="Alta",'Mapa final'!$AA$44="Catastrófico"),CONCATENATE("R8C",'Mapa final'!$O$44),"")</f>
        <v/>
      </c>
      <c r="AN23" s="49"/>
      <c r="AO23" s="289"/>
      <c r="AP23" s="290"/>
      <c r="AQ23" s="290"/>
      <c r="AR23" s="290"/>
      <c r="AS23" s="290"/>
      <c r="AT23" s="291"/>
      <c r="AU23" s="49"/>
      <c r="AV23" s="49"/>
      <c r="AW23" s="49"/>
      <c r="AX23" s="49"/>
      <c r="AY23" s="49"/>
      <c r="AZ23" s="49"/>
      <c r="BA23" s="49"/>
      <c r="BB23" s="49"/>
      <c r="BC23" s="49"/>
      <c r="BD23" s="49"/>
      <c r="BE23" s="49"/>
      <c r="BF23" s="49"/>
      <c r="BG23" s="49"/>
      <c r="BH23" s="49"/>
      <c r="BI23" s="49"/>
      <c r="BJ23" s="49"/>
      <c r="BK23" s="49"/>
      <c r="BL23" s="49"/>
      <c r="BM23" s="49"/>
      <c r="BN23" s="49"/>
      <c r="BO23" s="49"/>
      <c r="BP23" s="49"/>
      <c r="BQ23" s="49"/>
      <c r="BR23" s="49"/>
      <c r="BS23" s="49"/>
      <c r="BT23" s="49"/>
      <c r="BU23" s="49"/>
      <c r="BV23" s="49"/>
      <c r="BW23" s="49"/>
      <c r="BX23" s="49"/>
    </row>
    <row r="24" spans="1:76" ht="15" customHeight="1" x14ac:dyDescent="0.25">
      <c r="A24" s="49"/>
      <c r="B24" s="200"/>
      <c r="C24" s="200"/>
      <c r="D24" s="201"/>
      <c r="E24" s="299"/>
      <c r="F24" s="298"/>
      <c r="G24" s="298"/>
      <c r="H24" s="298"/>
      <c r="I24" s="298"/>
      <c r="J24" s="33" t="str">
        <f>IF(AND('Mapa final'!$Y$45="Alta",'Mapa final'!$AA$45="Leve"),CONCATENATE("R9C",'Mapa final'!$O$45),"")</f>
        <v/>
      </c>
      <c r="K24" s="34" t="str">
        <f>IF(AND('Mapa final'!$Y$46="Alta",'Mapa final'!$AA$46="Leve"),CONCATENATE("R9C",'Mapa final'!$O$46),"")</f>
        <v/>
      </c>
      <c r="L24" s="34" t="str">
        <f>IF(AND('Mapa final'!$Y$47="Alta",'Mapa final'!$AA$47="Leve"),CONCATENATE("R9C",'Mapa final'!$O$47),"")</f>
        <v/>
      </c>
      <c r="M24" s="34" t="str">
        <f>IF(AND('Mapa final'!$Y$48="Alta",'Mapa final'!$AA$48="Leve"),CONCATENATE("R9C",'Mapa final'!$O$48),"")</f>
        <v/>
      </c>
      <c r="N24" s="34" t="str">
        <f>IF(AND('Mapa final'!$Y$49="Alta",'Mapa final'!$AA$49="Leve"),CONCATENATE("R9C",'Mapa final'!$O$49),"")</f>
        <v/>
      </c>
      <c r="O24" s="35" t="str">
        <f>IF(AND('Mapa final'!$Y$50="Alta",'Mapa final'!$AA$50="Leve"),CONCATENATE("R9C",'Mapa final'!$O$50),"")</f>
        <v/>
      </c>
      <c r="P24" s="33" t="str">
        <f>IF(AND('Mapa final'!$Y$45="Alta",'Mapa final'!$AA$45="Menor"),CONCATENATE("R9C",'Mapa final'!$O$45),"")</f>
        <v/>
      </c>
      <c r="Q24" s="34" t="str">
        <f>IF(AND('Mapa final'!$Y$46="Alta",'Mapa final'!$AA$46="Menor"),CONCATENATE("R9C",'Mapa final'!$O$46),"")</f>
        <v/>
      </c>
      <c r="R24" s="34" t="str">
        <f>IF(AND('Mapa final'!$Y$47="Alta",'Mapa final'!$AA$47="Menor"),CONCATENATE("R9C",'Mapa final'!$O$47),"")</f>
        <v/>
      </c>
      <c r="S24" s="34" t="str">
        <f>IF(AND('Mapa final'!$Y$48="Alta",'Mapa final'!$AA$48="Menor"),CONCATENATE("R9C",'Mapa final'!$O$48),"")</f>
        <v/>
      </c>
      <c r="T24" s="34" t="str">
        <f>IF(AND('Mapa final'!$Y$49="Alta",'Mapa final'!$AA$49="Menor"),CONCATENATE("R9C",'Mapa final'!$O$49),"")</f>
        <v/>
      </c>
      <c r="U24" s="35" t="str">
        <f>IF(AND('Mapa final'!$Y$50="Alta",'Mapa final'!$AA$50="Menor"),CONCATENATE("R9C",'Mapa final'!$O$50),"")</f>
        <v/>
      </c>
      <c r="V24" s="18" t="str">
        <f>IF(AND('Mapa final'!$Y$45="Alta",'Mapa final'!$AA$45="Moderado"),CONCATENATE("R9C",'Mapa final'!$O$45),"")</f>
        <v/>
      </c>
      <c r="W24" s="19" t="str">
        <f>IF(AND('Mapa final'!$Y$46="Alta",'Mapa final'!$AA$46="Moderado"),CONCATENATE("R9C",'Mapa final'!$O$46),"")</f>
        <v/>
      </c>
      <c r="X24" s="19" t="str">
        <f>IF(AND('Mapa final'!$Y$47="Alta",'Mapa final'!$AA$47="Moderado"),CONCATENATE("R9C",'Mapa final'!$O$47),"")</f>
        <v/>
      </c>
      <c r="Y24" s="19" t="str">
        <f>IF(AND('Mapa final'!$Y$48="Alta",'Mapa final'!$AA$48="Moderado"),CONCATENATE("R9C",'Mapa final'!$O$48),"")</f>
        <v/>
      </c>
      <c r="Z24" s="19" t="str">
        <f>IF(AND('Mapa final'!$Y$49="Alta",'Mapa final'!$AA$49="Moderado"),CONCATENATE("R9C",'Mapa final'!$O$49),"")</f>
        <v/>
      </c>
      <c r="AA24" s="20" t="str">
        <f>IF(AND('Mapa final'!$Y$50="Alta",'Mapa final'!$AA$50="Moderado"),CONCATENATE("R9C",'Mapa final'!$O$50),"")</f>
        <v/>
      </c>
      <c r="AB24" s="18" t="str">
        <f>IF(AND('Mapa final'!$Y$45="Alta",'Mapa final'!$AA$45="Mayor"),CONCATENATE("R9C",'Mapa final'!$O$45),"")</f>
        <v/>
      </c>
      <c r="AC24" s="19" t="str">
        <f>IF(AND('Mapa final'!$Y$46="Alta",'Mapa final'!$AA$46="Mayor"),CONCATENATE("R9C",'Mapa final'!$O$46),"")</f>
        <v/>
      </c>
      <c r="AD24" s="19" t="str">
        <f>IF(AND('Mapa final'!$Y$47="Alta",'Mapa final'!$AA$47="Mayor"),CONCATENATE("R9C",'Mapa final'!$O$47),"")</f>
        <v/>
      </c>
      <c r="AE24" s="19" t="str">
        <f>IF(AND('Mapa final'!$Y$48="Alta",'Mapa final'!$AA$48="Mayor"),CONCATENATE("R9C",'Mapa final'!$O$48),"")</f>
        <v/>
      </c>
      <c r="AF24" s="19" t="str">
        <f>IF(AND('Mapa final'!$Y$49="Alta",'Mapa final'!$AA$49="Mayor"),CONCATENATE("R9C",'Mapa final'!$O$49),"")</f>
        <v/>
      </c>
      <c r="AG24" s="20" t="str">
        <f>IF(AND('Mapa final'!$Y$50="Alta",'Mapa final'!$AA$50="Mayor"),CONCATENATE("R9C",'Mapa final'!$O$50),"")</f>
        <v/>
      </c>
      <c r="AH24" s="21" t="str">
        <f>IF(AND('Mapa final'!$Y$45="Alta",'Mapa final'!$AA$45="Catastrófico"),CONCATENATE("R9C",'Mapa final'!$O$45),"")</f>
        <v/>
      </c>
      <c r="AI24" s="22" t="str">
        <f>IF(AND('Mapa final'!$Y$46="Alta",'Mapa final'!$AA$46="Catastrófico"),CONCATENATE("R9C",'Mapa final'!$O$46),"")</f>
        <v/>
      </c>
      <c r="AJ24" s="22" t="str">
        <f>IF(AND('Mapa final'!$Y$47="Alta",'Mapa final'!$AA$47="Catastrófico"),CONCATENATE("R9C",'Mapa final'!$O$47),"")</f>
        <v/>
      </c>
      <c r="AK24" s="22" t="str">
        <f>IF(AND('Mapa final'!$Y$48="Alta",'Mapa final'!$AA$48="Catastrófico"),CONCATENATE("R9C",'Mapa final'!$O$48),"")</f>
        <v/>
      </c>
      <c r="AL24" s="22" t="str">
        <f>IF(AND('Mapa final'!$Y$49="Alta",'Mapa final'!$AA$49="Catastrófico"),CONCATENATE("R9C",'Mapa final'!$O$49),"")</f>
        <v/>
      </c>
      <c r="AM24" s="23" t="str">
        <f>IF(AND('Mapa final'!$Y$50="Alta",'Mapa final'!$AA$50="Catastrófico"),CONCATENATE("R9C",'Mapa final'!$O$50),"")</f>
        <v/>
      </c>
      <c r="AN24" s="49"/>
      <c r="AO24" s="289"/>
      <c r="AP24" s="290"/>
      <c r="AQ24" s="290"/>
      <c r="AR24" s="290"/>
      <c r="AS24" s="290"/>
      <c r="AT24" s="291"/>
      <c r="AU24" s="49"/>
      <c r="AV24" s="49"/>
      <c r="AW24" s="49"/>
      <c r="AX24" s="49"/>
      <c r="AY24" s="49"/>
      <c r="AZ24" s="49"/>
      <c r="BA24" s="49"/>
      <c r="BB24" s="49"/>
      <c r="BC24" s="49"/>
      <c r="BD24" s="49"/>
      <c r="BE24" s="49"/>
      <c r="BF24" s="49"/>
      <c r="BG24" s="49"/>
      <c r="BH24" s="49"/>
      <c r="BI24" s="49"/>
      <c r="BJ24" s="49"/>
      <c r="BK24" s="49"/>
      <c r="BL24" s="49"/>
      <c r="BM24" s="49"/>
      <c r="BN24" s="49"/>
      <c r="BO24" s="49"/>
      <c r="BP24" s="49"/>
      <c r="BQ24" s="49"/>
      <c r="BR24" s="49"/>
      <c r="BS24" s="49"/>
      <c r="BT24" s="49"/>
      <c r="BU24" s="49"/>
      <c r="BV24" s="49"/>
      <c r="BW24" s="49"/>
      <c r="BX24" s="49"/>
    </row>
    <row r="25" spans="1:76" ht="15.75" customHeight="1" thickBot="1" x14ac:dyDescent="0.3">
      <c r="A25" s="49"/>
      <c r="B25" s="200"/>
      <c r="C25" s="200"/>
      <c r="D25" s="201"/>
      <c r="E25" s="300"/>
      <c r="F25" s="301"/>
      <c r="G25" s="301"/>
      <c r="H25" s="301"/>
      <c r="I25" s="301"/>
      <c r="J25" s="36" t="str">
        <f>IF(AND('Mapa final'!$Y$51="Alta",'Mapa final'!$AA$51="Leve"),CONCATENATE("R10C",'Mapa final'!$O$51),"")</f>
        <v/>
      </c>
      <c r="K25" s="37" t="str">
        <f>IF(AND('Mapa final'!$Y$52="Alta",'Mapa final'!$AA$52="Leve"),CONCATENATE("R10C",'Mapa final'!$O$52),"")</f>
        <v/>
      </c>
      <c r="L25" s="37" t="str">
        <f>IF(AND('Mapa final'!$Y$53="Alta",'Mapa final'!$AA$53="Leve"),CONCATENATE("R10C",'Mapa final'!$O$53),"")</f>
        <v/>
      </c>
      <c r="M25" s="37" t="str">
        <f>IF(AND('Mapa final'!$Y$54="Alta",'Mapa final'!$AA$54="Leve"),CONCATENATE("R10C",'Mapa final'!$O$54),"")</f>
        <v/>
      </c>
      <c r="N25" s="37" t="str">
        <f>IF(AND('Mapa final'!$Y$55="Alta",'Mapa final'!$AA$55="Leve"),CONCATENATE("R10C",'Mapa final'!$O$55),"")</f>
        <v/>
      </c>
      <c r="O25" s="38" t="str">
        <f>IF(AND('Mapa final'!$Y$56="Alta",'Mapa final'!$AA$56="Leve"),CONCATENATE("R10C",'Mapa final'!$O$56),"")</f>
        <v/>
      </c>
      <c r="P25" s="36" t="str">
        <f>IF(AND('Mapa final'!$Y$51="Alta",'Mapa final'!$AA$51="Menor"),CONCATENATE("R10C",'Mapa final'!$O$51),"")</f>
        <v/>
      </c>
      <c r="Q25" s="37" t="str">
        <f>IF(AND('Mapa final'!$Y$52="Alta",'Mapa final'!$AA$52="Menor"),CONCATENATE("R10C",'Mapa final'!$O$52),"")</f>
        <v/>
      </c>
      <c r="R25" s="37" t="str">
        <f>IF(AND('Mapa final'!$Y$53="Alta",'Mapa final'!$AA$53="Menor"),CONCATENATE("R10C",'Mapa final'!$O$53),"")</f>
        <v/>
      </c>
      <c r="S25" s="37" t="str">
        <f>IF(AND('Mapa final'!$Y$54="Alta",'Mapa final'!$AA$54="Menor"),CONCATENATE("R10C",'Mapa final'!$O$54),"")</f>
        <v/>
      </c>
      <c r="T25" s="37" t="str">
        <f>IF(AND('Mapa final'!$Y$55="Alta",'Mapa final'!$AA$55="Menor"),CONCATENATE("R10C",'Mapa final'!$O$55),"")</f>
        <v/>
      </c>
      <c r="U25" s="38" t="str">
        <f>IF(AND('Mapa final'!$Y$56="Alta",'Mapa final'!$AA$56="Menor"),CONCATENATE("R10C",'Mapa final'!$O$56),"")</f>
        <v/>
      </c>
      <c r="V25" s="24" t="str">
        <f>IF(AND('Mapa final'!$Y$51="Alta",'Mapa final'!$AA$51="Moderado"),CONCATENATE("R10C",'Mapa final'!$O$51),"")</f>
        <v/>
      </c>
      <c r="W25" s="25" t="str">
        <f>IF(AND('Mapa final'!$Y$52="Alta",'Mapa final'!$AA$52="Moderado"),CONCATENATE("R10C",'Mapa final'!$O$52),"")</f>
        <v/>
      </c>
      <c r="X25" s="25" t="str">
        <f>IF(AND('Mapa final'!$Y$53="Alta",'Mapa final'!$AA$53="Moderado"),CONCATENATE("R10C",'Mapa final'!$O$53),"")</f>
        <v/>
      </c>
      <c r="Y25" s="25" t="str">
        <f>IF(AND('Mapa final'!$Y$54="Alta",'Mapa final'!$AA$54="Moderado"),CONCATENATE("R10C",'Mapa final'!$O$54),"")</f>
        <v/>
      </c>
      <c r="Z25" s="25" t="str">
        <f>IF(AND('Mapa final'!$Y$55="Alta",'Mapa final'!$AA$55="Moderado"),CONCATENATE("R10C",'Mapa final'!$O$55),"")</f>
        <v/>
      </c>
      <c r="AA25" s="26" t="str">
        <f>IF(AND('Mapa final'!$Y$56="Alta",'Mapa final'!$AA$56="Moderado"),CONCATENATE("R10C",'Mapa final'!$O$56),"")</f>
        <v/>
      </c>
      <c r="AB25" s="24" t="str">
        <f>IF(AND('Mapa final'!$Y$51="Alta",'Mapa final'!$AA$51="Mayor"),CONCATENATE("R10C",'Mapa final'!$O$51),"")</f>
        <v/>
      </c>
      <c r="AC25" s="25" t="str">
        <f>IF(AND('Mapa final'!$Y$52="Alta",'Mapa final'!$AA$52="Mayor"),CONCATENATE("R10C",'Mapa final'!$O$52),"")</f>
        <v/>
      </c>
      <c r="AD25" s="25" t="str">
        <f>IF(AND('Mapa final'!$Y$53="Alta",'Mapa final'!$AA$53="Mayor"),CONCATENATE("R10C",'Mapa final'!$O$53),"")</f>
        <v/>
      </c>
      <c r="AE25" s="25" t="str">
        <f>IF(AND('Mapa final'!$Y$54="Alta",'Mapa final'!$AA$54="Mayor"),CONCATENATE("R10C",'Mapa final'!$O$54),"")</f>
        <v/>
      </c>
      <c r="AF25" s="25" t="str">
        <f>IF(AND('Mapa final'!$Y$55="Alta",'Mapa final'!$AA$55="Mayor"),CONCATENATE("R10C",'Mapa final'!$O$55),"")</f>
        <v/>
      </c>
      <c r="AG25" s="26" t="str">
        <f>IF(AND('Mapa final'!$Y$56="Alta",'Mapa final'!$AA$56="Mayor"),CONCATENATE("R10C",'Mapa final'!$O$56),"")</f>
        <v/>
      </c>
      <c r="AH25" s="27" t="str">
        <f>IF(AND('Mapa final'!$Y$51="Alta",'Mapa final'!$AA$51="Catastrófico"),CONCATENATE("R10C",'Mapa final'!$O$51),"")</f>
        <v/>
      </c>
      <c r="AI25" s="28" t="str">
        <f>IF(AND('Mapa final'!$Y$52="Alta",'Mapa final'!$AA$52="Catastrófico"),CONCATENATE("R10C",'Mapa final'!$O$52),"")</f>
        <v/>
      </c>
      <c r="AJ25" s="28" t="str">
        <f>IF(AND('Mapa final'!$Y$53="Alta",'Mapa final'!$AA$53="Catastrófico"),CONCATENATE("R10C",'Mapa final'!$O$53),"")</f>
        <v/>
      </c>
      <c r="AK25" s="28" t="str">
        <f>IF(AND('Mapa final'!$Y$54="Alta",'Mapa final'!$AA$54="Catastrófico"),CONCATENATE("R10C",'Mapa final'!$O$54),"")</f>
        <v/>
      </c>
      <c r="AL25" s="28" t="str">
        <f>IF(AND('Mapa final'!$Y$55="Alta",'Mapa final'!$AA$55="Catastrófico"),CONCATENATE("R10C",'Mapa final'!$O$55),"")</f>
        <v/>
      </c>
      <c r="AM25" s="29" t="str">
        <f>IF(AND('Mapa final'!$Y$56="Alta",'Mapa final'!$AA$56="Catastrófico"),CONCATENATE("R10C",'Mapa final'!$O$56),"")</f>
        <v/>
      </c>
      <c r="AN25" s="49"/>
      <c r="AO25" s="292"/>
      <c r="AP25" s="293"/>
      <c r="AQ25" s="293"/>
      <c r="AR25" s="293"/>
      <c r="AS25" s="293"/>
      <c r="AT25" s="294"/>
      <c r="AU25" s="49"/>
      <c r="AV25" s="49"/>
      <c r="AW25" s="49"/>
      <c r="AX25" s="49"/>
      <c r="AY25" s="49"/>
      <c r="AZ25" s="49"/>
      <c r="BA25" s="49"/>
      <c r="BB25" s="49"/>
      <c r="BC25" s="49"/>
      <c r="BD25" s="49"/>
      <c r="BE25" s="49"/>
      <c r="BF25" s="49"/>
      <c r="BG25" s="49"/>
      <c r="BH25" s="49"/>
      <c r="BI25" s="49"/>
      <c r="BJ25" s="49"/>
      <c r="BK25" s="49"/>
      <c r="BL25" s="49"/>
      <c r="BM25" s="49"/>
      <c r="BN25" s="49"/>
      <c r="BO25" s="49"/>
      <c r="BP25" s="49"/>
      <c r="BQ25" s="49"/>
      <c r="BR25" s="49"/>
      <c r="BS25" s="49"/>
      <c r="BT25" s="49"/>
      <c r="BU25" s="49"/>
      <c r="BV25" s="49"/>
      <c r="BW25" s="49"/>
      <c r="BX25" s="49"/>
    </row>
    <row r="26" spans="1:76" ht="15" customHeight="1" x14ac:dyDescent="0.25">
      <c r="A26" s="49"/>
      <c r="B26" s="200"/>
      <c r="C26" s="200"/>
      <c r="D26" s="201"/>
      <c r="E26" s="295" t="s">
        <v>113</v>
      </c>
      <c r="F26" s="296"/>
      <c r="G26" s="296"/>
      <c r="H26" s="296"/>
      <c r="I26" s="313"/>
      <c r="J26" s="30" t="e">
        <f>IF(AND('Mapa final'!#REF!="Media",'Mapa final'!#REF!="Leve"),CONCATENATE("R1C",'Mapa final'!#REF!),"")</f>
        <v>#REF!</v>
      </c>
      <c r="K26" s="31" t="e">
        <f>IF(AND('Mapa final'!#REF!="Media",'Mapa final'!#REF!="Leve"),CONCATENATE("R1C",'Mapa final'!#REF!),"")</f>
        <v>#REF!</v>
      </c>
      <c r="L26" s="31" t="e">
        <f>IF(AND('Mapa final'!#REF!="Media",'Mapa final'!#REF!="Leve"),CONCATENATE("R1C",'Mapa final'!#REF!),"")</f>
        <v>#REF!</v>
      </c>
      <c r="M26" s="31" t="e">
        <f>IF(AND('Mapa final'!#REF!="Media",'Mapa final'!#REF!="Leve"),CONCATENATE("R1C",'Mapa final'!#REF!),"")</f>
        <v>#REF!</v>
      </c>
      <c r="N26" s="31" t="e">
        <f>IF(AND('Mapa final'!#REF!="Media",'Mapa final'!#REF!="Leve"),CONCATENATE("R1C",'Mapa final'!#REF!),"")</f>
        <v>#REF!</v>
      </c>
      <c r="O26" s="32" t="e">
        <f>IF(AND('Mapa final'!#REF!="Media",'Mapa final'!#REF!="Leve"),CONCATENATE("R1C",'Mapa final'!#REF!),"")</f>
        <v>#REF!</v>
      </c>
      <c r="P26" s="30" t="e">
        <f>IF(AND('Mapa final'!#REF!="Media",'Mapa final'!#REF!="Menor"),CONCATENATE("R1C",'Mapa final'!#REF!),"")</f>
        <v>#REF!</v>
      </c>
      <c r="Q26" s="31" t="e">
        <f>IF(AND('Mapa final'!#REF!="Media",'Mapa final'!#REF!="Menor"),CONCATENATE("R1C",'Mapa final'!#REF!),"")</f>
        <v>#REF!</v>
      </c>
      <c r="R26" s="31" t="e">
        <f>IF(AND('Mapa final'!#REF!="Media",'Mapa final'!#REF!="Menor"),CONCATENATE("R1C",'Mapa final'!#REF!),"")</f>
        <v>#REF!</v>
      </c>
      <c r="S26" s="31" t="e">
        <f>IF(AND('Mapa final'!#REF!="Media",'Mapa final'!#REF!="Menor"),CONCATENATE("R1C",'Mapa final'!#REF!),"")</f>
        <v>#REF!</v>
      </c>
      <c r="T26" s="31" t="e">
        <f>IF(AND('Mapa final'!#REF!="Media",'Mapa final'!#REF!="Menor"),CONCATENATE("R1C",'Mapa final'!#REF!),"")</f>
        <v>#REF!</v>
      </c>
      <c r="U26" s="32" t="e">
        <f>IF(AND('Mapa final'!#REF!="Media",'Mapa final'!#REF!="Menor"),CONCATENATE("R1C",'Mapa final'!#REF!),"")</f>
        <v>#REF!</v>
      </c>
      <c r="V26" s="30" t="e">
        <f>IF(AND('Mapa final'!#REF!="Media",'Mapa final'!#REF!="Moderado"),CONCATENATE("R1C",'Mapa final'!#REF!),"")</f>
        <v>#REF!</v>
      </c>
      <c r="W26" s="31" t="e">
        <f>IF(AND('Mapa final'!#REF!="Media",'Mapa final'!#REF!="Moderado"),CONCATENATE("R1C",'Mapa final'!#REF!),"")</f>
        <v>#REF!</v>
      </c>
      <c r="X26" s="31" t="e">
        <f>IF(AND('Mapa final'!#REF!="Media",'Mapa final'!#REF!="Moderado"),CONCATENATE("R1C",'Mapa final'!#REF!),"")</f>
        <v>#REF!</v>
      </c>
      <c r="Y26" s="31" t="e">
        <f>IF(AND('Mapa final'!#REF!="Media",'Mapa final'!#REF!="Moderado"),CONCATENATE("R1C",'Mapa final'!#REF!),"")</f>
        <v>#REF!</v>
      </c>
      <c r="Z26" s="31" t="e">
        <f>IF(AND('Mapa final'!#REF!="Media",'Mapa final'!#REF!="Moderado"),CONCATENATE("R1C",'Mapa final'!#REF!),"")</f>
        <v>#REF!</v>
      </c>
      <c r="AA26" s="32" t="e">
        <f>IF(AND('Mapa final'!#REF!="Media",'Mapa final'!#REF!="Moderado"),CONCATENATE("R1C",'Mapa final'!#REF!),"")</f>
        <v>#REF!</v>
      </c>
      <c r="AB26" s="12" t="e">
        <f>IF(AND('Mapa final'!#REF!="Media",'Mapa final'!#REF!="Mayor"),CONCATENATE("R1C",'Mapa final'!#REF!),"")</f>
        <v>#REF!</v>
      </c>
      <c r="AC26" s="13" t="e">
        <f>IF(AND('Mapa final'!#REF!="Media",'Mapa final'!#REF!="Mayor"),CONCATENATE("R1C",'Mapa final'!#REF!),"")</f>
        <v>#REF!</v>
      </c>
      <c r="AD26" s="13" t="e">
        <f>IF(AND('Mapa final'!#REF!="Media",'Mapa final'!#REF!="Mayor"),CONCATENATE("R1C",'Mapa final'!#REF!),"")</f>
        <v>#REF!</v>
      </c>
      <c r="AE26" s="13" t="e">
        <f>IF(AND('Mapa final'!#REF!="Media",'Mapa final'!#REF!="Mayor"),CONCATENATE("R1C",'Mapa final'!#REF!),"")</f>
        <v>#REF!</v>
      </c>
      <c r="AF26" s="13" t="e">
        <f>IF(AND('Mapa final'!#REF!="Media",'Mapa final'!#REF!="Mayor"),CONCATENATE("R1C",'Mapa final'!#REF!),"")</f>
        <v>#REF!</v>
      </c>
      <c r="AG26" s="14" t="e">
        <f>IF(AND('Mapa final'!#REF!="Media",'Mapa final'!#REF!="Mayor"),CONCATENATE("R1C",'Mapa final'!#REF!),"")</f>
        <v>#REF!</v>
      </c>
      <c r="AH26" s="15" t="e">
        <f>IF(AND('Mapa final'!#REF!="Media",'Mapa final'!#REF!="Catastrófico"),CONCATENATE("R1C",'Mapa final'!#REF!),"")</f>
        <v>#REF!</v>
      </c>
      <c r="AI26" s="16" t="e">
        <f>IF(AND('Mapa final'!#REF!="Media",'Mapa final'!#REF!="Catastrófico"),CONCATENATE("R1C",'Mapa final'!#REF!),"")</f>
        <v>#REF!</v>
      </c>
      <c r="AJ26" s="16" t="e">
        <f>IF(AND('Mapa final'!#REF!="Media",'Mapa final'!#REF!="Catastrófico"),CONCATENATE("R1C",'Mapa final'!#REF!),"")</f>
        <v>#REF!</v>
      </c>
      <c r="AK26" s="16" t="e">
        <f>IF(AND('Mapa final'!#REF!="Media",'Mapa final'!#REF!="Catastrófico"),CONCATENATE("R1C",'Mapa final'!#REF!),"")</f>
        <v>#REF!</v>
      </c>
      <c r="AL26" s="16" t="e">
        <f>IF(AND('Mapa final'!#REF!="Media",'Mapa final'!#REF!="Catastrófico"),CONCATENATE("R1C",'Mapa final'!#REF!),"")</f>
        <v>#REF!</v>
      </c>
      <c r="AM26" s="17" t="e">
        <f>IF(AND('Mapa final'!#REF!="Media",'Mapa final'!#REF!="Catastrófico"),CONCATENATE("R1C",'Mapa final'!#REF!),"")</f>
        <v>#REF!</v>
      </c>
      <c r="AN26" s="49"/>
      <c r="AO26" s="325" t="s">
        <v>79</v>
      </c>
      <c r="AP26" s="326"/>
      <c r="AQ26" s="326"/>
      <c r="AR26" s="326"/>
      <c r="AS26" s="326"/>
      <c r="AT26" s="327"/>
      <c r="AU26" s="49"/>
      <c r="AV26" s="49"/>
      <c r="AW26" s="49"/>
      <c r="AX26" s="49"/>
      <c r="AY26" s="49"/>
      <c r="AZ26" s="49"/>
      <c r="BA26" s="49"/>
      <c r="BB26" s="49"/>
      <c r="BC26" s="49"/>
      <c r="BD26" s="49"/>
      <c r="BE26" s="49"/>
      <c r="BF26" s="49"/>
      <c r="BG26" s="49"/>
      <c r="BH26" s="49"/>
      <c r="BI26" s="49"/>
      <c r="BJ26" s="49"/>
      <c r="BK26" s="49"/>
      <c r="BL26" s="49"/>
      <c r="BM26" s="49"/>
      <c r="BN26" s="49"/>
      <c r="BO26" s="49"/>
      <c r="BP26" s="49"/>
      <c r="BQ26" s="49"/>
      <c r="BR26" s="49"/>
      <c r="BS26" s="49"/>
      <c r="BT26" s="49"/>
      <c r="BU26" s="49"/>
      <c r="BV26" s="49"/>
      <c r="BW26" s="49"/>
      <c r="BX26" s="49"/>
    </row>
    <row r="27" spans="1:76" ht="15" customHeight="1" x14ac:dyDescent="0.25">
      <c r="A27" s="49"/>
      <c r="B27" s="200"/>
      <c r="C27" s="200"/>
      <c r="D27" s="201"/>
      <c r="E27" s="297"/>
      <c r="F27" s="298"/>
      <c r="G27" s="298"/>
      <c r="H27" s="298"/>
      <c r="I27" s="314"/>
      <c r="J27" s="33" t="e">
        <f>IF(AND('Mapa final'!#REF!="Media",'Mapa final'!#REF!="Leve"),CONCATENATE("R2C",'Mapa final'!#REF!),"")</f>
        <v>#REF!</v>
      </c>
      <c r="K27" s="34" t="e">
        <f>IF(AND('Mapa final'!#REF!="Media",'Mapa final'!#REF!="Leve"),CONCATENATE("R2C",'Mapa final'!#REF!),"")</f>
        <v>#REF!</v>
      </c>
      <c r="L27" s="34" t="e">
        <f>IF(AND('Mapa final'!#REF!="Media",'Mapa final'!#REF!="Leve"),CONCATENATE("R2C",'Mapa final'!#REF!),"")</f>
        <v>#REF!</v>
      </c>
      <c r="M27" s="34" t="e">
        <f>IF(AND('Mapa final'!#REF!="Media",'Mapa final'!#REF!="Leve"),CONCATENATE("R2C",'Mapa final'!#REF!),"")</f>
        <v>#REF!</v>
      </c>
      <c r="N27" s="34" t="e">
        <f>IF(AND('Mapa final'!#REF!="Media",'Mapa final'!#REF!="Leve"),CONCATENATE("R2C",'Mapa final'!#REF!),"")</f>
        <v>#REF!</v>
      </c>
      <c r="O27" s="35" t="e">
        <f>IF(AND('Mapa final'!#REF!="Media",'Mapa final'!#REF!="Leve"),CONCATENATE("R2C",'Mapa final'!#REF!),"")</f>
        <v>#REF!</v>
      </c>
      <c r="P27" s="33" t="e">
        <f>IF(AND('Mapa final'!#REF!="Media",'Mapa final'!#REF!="Menor"),CONCATENATE("R2C",'Mapa final'!#REF!),"")</f>
        <v>#REF!</v>
      </c>
      <c r="Q27" s="34" t="e">
        <f>IF(AND('Mapa final'!#REF!="Media",'Mapa final'!#REF!="Menor"),CONCATENATE("R2C",'Mapa final'!#REF!),"")</f>
        <v>#REF!</v>
      </c>
      <c r="R27" s="34" t="e">
        <f>IF(AND('Mapa final'!#REF!="Media",'Mapa final'!#REF!="Menor"),CONCATENATE("R2C",'Mapa final'!#REF!),"")</f>
        <v>#REF!</v>
      </c>
      <c r="S27" s="34" t="e">
        <f>IF(AND('Mapa final'!#REF!="Media",'Mapa final'!#REF!="Menor"),CONCATENATE("R2C",'Mapa final'!#REF!),"")</f>
        <v>#REF!</v>
      </c>
      <c r="T27" s="34" t="e">
        <f>IF(AND('Mapa final'!#REF!="Media",'Mapa final'!#REF!="Menor"),CONCATENATE("R2C",'Mapa final'!#REF!),"")</f>
        <v>#REF!</v>
      </c>
      <c r="U27" s="35" t="e">
        <f>IF(AND('Mapa final'!#REF!="Media",'Mapa final'!#REF!="Menor"),CONCATENATE("R2C",'Mapa final'!#REF!),"")</f>
        <v>#REF!</v>
      </c>
      <c r="V27" s="33" t="e">
        <f>IF(AND('Mapa final'!#REF!="Media",'Mapa final'!#REF!="Moderado"),CONCATENATE("R2C",'Mapa final'!#REF!),"")</f>
        <v>#REF!</v>
      </c>
      <c r="W27" s="34" t="e">
        <f>IF(AND('Mapa final'!#REF!="Media",'Mapa final'!#REF!="Moderado"),CONCATENATE("R2C",'Mapa final'!#REF!),"")</f>
        <v>#REF!</v>
      </c>
      <c r="X27" s="34" t="e">
        <f>IF(AND('Mapa final'!#REF!="Media",'Mapa final'!#REF!="Moderado"),CONCATENATE("R2C",'Mapa final'!#REF!),"")</f>
        <v>#REF!</v>
      </c>
      <c r="Y27" s="34" t="e">
        <f>IF(AND('Mapa final'!#REF!="Media",'Mapa final'!#REF!="Moderado"),CONCATENATE("R2C",'Mapa final'!#REF!),"")</f>
        <v>#REF!</v>
      </c>
      <c r="Z27" s="34" t="e">
        <f>IF(AND('Mapa final'!#REF!="Media",'Mapa final'!#REF!="Moderado"),CONCATENATE("R2C",'Mapa final'!#REF!),"")</f>
        <v>#REF!</v>
      </c>
      <c r="AA27" s="35" t="e">
        <f>IF(AND('Mapa final'!#REF!="Media",'Mapa final'!#REF!="Moderado"),CONCATENATE("R2C",'Mapa final'!#REF!),"")</f>
        <v>#REF!</v>
      </c>
      <c r="AB27" s="18" t="e">
        <f>IF(AND('Mapa final'!#REF!="Media",'Mapa final'!#REF!="Mayor"),CONCATENATE("R2C",'Mapa final'!#REF!),"")</f>
        <v>#REF!</v>
      </c>
      <c r="AC27" s="19" t="e">
        <f>IF(AND('Mapa final'!#REF!="Media",'Mapa final'!#REF!="Mayor"),CONCATENATE("R2C",'Mapa final'!#REF!),"")</f>
        <v>#REF!</v>
      </c>
      <c r="AD27" s="19" t="e">
        <f>IF(AND('Mapa final'!#REF!="Media",'Mapa final'!#REF!="Mayor"),CONCATENATE("R2C",'Mapa final'!#REF!),"")</f>
        <v>#REF!</v>
      </c>
      <c r="AE27" s="19" t="e">
        <f>IF(AND('Mapa final'!#REF!="Media",'Mapa final'!#REF!="Mayor"),CONCATENATE("R2C",'Mapa final'!#REF!),"")</f>
        <v>#REF!</v>
      </c>
      <c r="AF27" s="19" t="e">
        <f>IF(AND('Mapa final'!#REF!="Media",'Mapa final'!#REF!="Mayor"),CONCATENATE("R2C",'Mapa final'!#REF!),"")</f>
        <v>#REF!</v>
      </c>
      <c r="AG27" s="20" t="e">
        <f>IF(AND('Mapa final'!#REF!="Media",'Mapa final'!#REF!="Mayor"),CONCATENATE("R2C",'Mapa final'!#REF!),"")</f>
        <v>#REF!</v>
      </c>
      <c r="AH27" s="21" t="e">
        <f>IF(AND('Mapa final'!#REF!="Media",'Mapa final'!#REF!="Catastrófico"),CONCATENATE("R2C",'Mapa final'!#REF!),"")</f>
        <v>#REF!</v>
      </c>
      <c r="AI27" s="22" t="e">
        <f>IF(AND('Mapa final'!#REF!="Media",'Mapa final'!#REF!="Catastrófico"),CONCATENATE("R2C",'Mapa final'!#REF!),"")</f>
        <v>#REF!</v>
      </c>
      <c r="AJ27" s="22" t="e">
        <f>IF(AND('Mapa final'!#REF!="Media",'Mapa final'!#REF!="Catastrófico"),CONCATENATE("R2C",'Mapa final'!#REF!),"")</f>
        <v>#REF!</v>
      </c>
      <c r="AK27" s="22" t="e">
        <f>IF(AND('Mapa final'!#REF!="Media",'Mapa final'!#REF!="Catastrófico"),CONCATENATE("R2C",'Mapa final'!#REF!),"")</f>
        <v>#REF!</v>
      </c>
      <c r="AL27" s="22" t="e">
        <f>IF(AND('Mapa final'!#REF!="Media",'Mapa final'!#REF!="Catastrófico"),CONCATENATE("R2C",'Mapa final'!#REF!),"")</f>
        <v>#REF!</v>
      </c>
      <c r="AM27" s="23" t="e">
        <f>IF(AND('Mapa final'!#REF!="Media",'Mapa final'!#REF!="Catastrófico"),CONCATENATE("R2C",'Mapa final'!#REF!),"")</f>
        <v>#REF!</v>
      </c>
      <c r="AN27" s="49"/>
      <c r="AO27" s="328"/>
      <c r="AP27" s="329"/>
      <c r="AQ27" s="329"/>
      <c r="AR27" s="329"/>
      <c r="AS27" s="329"/>
      <c r="AT27" s="330"/>
      <c r="AU27" s="49"/>
      <c r="AV27" s="49"/>
      <c r="AW27" s="49"/>
      <c r="AX27" s="49"/>
      <c r="AY27" s="49"/>
      <c r="AZ27" s="49"/>
      <c r="BA27" s="49"/>
      <c r="BB27" s="49"/>
      <c r="BC27" s="49"/>
      <c r="BD27" s="49"/>
      <c r="BE27" s="49"/>
      <c r="BF27" s="49"/>
      <c r="BG27" s="49"/>
      <c r="BH27" s="49"/>
      <c r="BI27" s="49"/>
      <c r="BJ27" s="49"/>
      <c r="BK27" s="49"/>
      <c r="BL27" s="49"/>
      <c r="BM27" s="49"/>
      <c r="BN27" s="49"/>
      <c r="BO27" s="49"/>
      <c r="BP27" s="49"/>
      <c r="BQ27" s="49"/>
      <c r="BR27" s="49"/>
      <c r="BS27" s="49"/>
      <c r="BT27" s="49"/>
      <c r="BU27" s="49"/>
      <c r="BV27" s="49"/>
      <c r="BW27" s="49"/>
      <c r="BX27" s="49"/>
    </row>
    <row r="28" spans="1:76" ht="15" customHeight="1" x14ac:dyDescent="0.25">
      <c r="A28" s="49"/>
      <c r="B28" s="200"/>
      <c r="C28" s="200"/>
      <c r="D28" s="201"/>
      <c r="E28" s="299"/>
      <c r="F28" s="298"/>
      <c r="G28" s="298"/>
      <c r="H28" s="298"/>
      <c r="I28" s="314"/>
      <c r="J28" s="33" t="str">
        <f ca="1">IF(AND('Mapa final'!$Y$9="Media",'Mapa final'!$AA$9="Leve"),CONCATENATE("R3C",'Mapa final'!$O$9),"")</f>
        <v/>
      </c>
      <c r="K28" s="34" t="str">
        <f>IF(AND('Mapa final'!$Y$10="Media",'Mapa final'!$AA$10="Leve"),CONCATENATE("R3C",'Mapa final'!$O$10),"")</f>
        <v/>
      </c>
      <c r="L28" s="34" t="str">
        <f>IF(AND('Mapa final'!$Y$11="Media",'Mapa final'!$AA$11="Leve"),CONCATENATE("R3C",'Mapa final'!$O$11),"")</f>
        <v/>
      </c>
      <c r="M28" s="34" t="str">
        <f>IF(AND('Mapa final'!$Y$12="Media",'Mapa final'!$AA$12="Leve"),CONCATENATE("R3C",'Mapa final'!$O$12),"")</f>
        <v/>
      </c>
      <c r="N28" s="34" t="str">
        <f>IF(AND('Mapa final'!$Y$13="Media",'Mapa final'!$AA$13="Leve"),CONCATENATE("R3C",'Mapa final'!$O$13),"")</f>
        <v/>
      </c>
      <c r="O28" s="35" t="str">
        <f>IF(AND('Mapa final'!$Y$14="Media",'Mapa final'!$AA$14="Leve"),CONCATENATE("R3C",'Mapa final'!$O$14),"")</f>
        <v/>
      </c>
      <c r="P28" s="33" t="str">
        <f ca="1">IF(AND('Mapa final'!$Y$9="Media",'Mapa final'!$AA$9="Menor"),CONCATENATE("R3C",'Mapa final'!$O$9),"")</f>
        <v/>
      </c>
      <c r="Q28" s="34" t="str">
        <f>IF(AND('Mapa final'!$Y$10="Media",'Mapa final'!$AA$10="Menor"),CONCATENATE("R3C",'Mapa final'!$O$10),"")</f>
        <v/>
      </c>
      <c r="R28" s="34" t="str">
        <f>IF(AND('Mapa final'!$Y$11="Media",'Mapa final'!$AA$11="Menor"),CONCATENATE("R3C",'Mapa final'!$O$11),"")</f>
        <v/>
      </c>
      <c r="S28" s="34" t="str">
        <f>IF(AND('Mapa final'!$Y$12="Media",'Mapa final'!$AA$12="Menor"),CONCATENATE("R3C",'Mapa final'!$O$12),"")</f>
        <v/>
      </c>
      <c r="T28" s="34" t="str">
        <f>IF(AND('Mapa final'!$Y$13="Media",'Mapa final'!$AA$13="Menor"),CONCATENATE("R3C",'Mapa final'!$O$13),"")</f>
        <v/>
      </c>
      <c r="U28" s="35" t="str">
        <f>IF(AND('Mapa final'!$Y$14="Media",'Mapa final'!$AA$14="Menor"),CONCATENATE("R3C",'Mapa final'!$O$14),"")</f>
        <v/>
      </c>
      <c r="V28" s="33" t="str">
        <f ca="1">IF(AND('Mapa final'!$Y$9="Media",'Mapa final'!$AA$9="Moderado"),CONCATENATE("R3C",'Mapa final'!$O$9),"")</f>
        <v>R3C1</v>
      </c>
      <c r="W28" s="34" t="str">
        <f>IF(AND('Mapa final'!$Y$10="Media",'Mapa final'!$AA$10="Moderado"),CONCATENATE("R3C",'Mapa final'!$O$10),"")</f>
        <v/>
      </c>
      <c r="X28" s="34" t="str">
        <f>IF(AND('Mapa final'!$Y$11="Media",'Mapa final'!$AA$11="Moderado"),CONCATENATE("R3C",'Mapa final'!$O$11),"")</f>
        <v/>
      </c>
      <c r="Y28" s="34" t="str">
        <f>IF(AND('Mapa final'!$Y$12="Media",'Mapa final'!$AA$12="Moderado"),CONCATENATE("R3C",'Mapa final'!$O$12),"")</f>
        <v/>
      </c>
      <c r="Z28" s="34" t="str">
        <f>IF(AND('Mapa final'!$Y$13="Media",'Mapa final'!$AA$13="Moderado"),CONCATENATE("R3C",'Mapa final'!$O$13),"")</f>
        <v/>
      </c>
      <c r="AA28" s="35" t="str">
        <f>IF(AND('Mapa final'!$Y$14="Media",'Mapa final'!$AA$14="Moderado"),CONCATENATE("R3C",'Mapa final'!$O$14),"")</f>
        <v/>
      </c>
      <c r="AB28" s="18" t="str">
        <f ca="1">IF(AND('Mapa final'!$Y$9="Media",'Mapa final'!$AA$9="Mayor"),CONCATENATE("R3C",'Mapa final'!$O$9),"")</f>
        <v/>
      </c>
      <c r="AC28" s="19" t="str">
        <f>IF(AND('Mapa final'!$Y$10="Media",'Mapa final'!$AA$10="Mayor"),CONCATENATE("R3C",'Mapa final'!$O$10),"")</f>
        <v/>
      </c>
      <c r="AD28" s="19" t="str">
        <f>IF(AND('Mapa final'!$Y$11="Media",'Mapa final'!$AA$11="Mayor"),CONCATENATE("R3C",'Mapa final'!$O$11),"")</f>
        <v/>
      </c>
      <c r="AE28" s="19" t="str">
        <f>IF(AND('Mapa final'!$Y$12="Media",'Mapa final'!$AA$12="Mayor"),CONCATENATE("R3C",'Mapa final'!$O$12),"")</f>
        <v/>
      </c>
      <c r="AF28" s="19" t="str">
        <f>IF(AND('Mapa final'!$Y$13="Media",'Mapa final'!$AA$13="Mayor"),CONCATENATE("R3C",'Mapa final'!$O$13),"")</f>
        <v/>
      </c>
      <c r="AG28" s="20" t="str">
        <f>IF(AND('Mapa final'!$Y$14="Media",'Mapa final'!$AA$14="Mayor"),CONCATENATE("R3C",'Mapa final'!$O$14),"")</f>
        <v/>
      </c>
      <c r="AH28" s="21" t="str">
        <f ca="1">IF(AND('Mapa final'!$Y$9="Media",'Mapa final'!$AA$9="Catastrófico"),CONCATENATE("R3C",'Mapa final'!$O$9),"")</f>
        <v/>
      </c>
      <c r="AI28" s="22" t="str">
        <f>IF(AND('Mapa final'!$Y$10="Media",'Mapa final'!$AA$10="Catastrófico"),CONCATENATE("R3C",'Mapa final'!$O$10),"")</f>
        <v/>
      </c>
      <c r="AJ28" s="22" t="str">
        <f>IF(AND('Mapa final'!$Y$11="Media",'Mapa final'!$AA$11="Catastrófico"),CONCATENATE("R3C",'Mapa final'!$O$11),"")</f>
        <v/>
      </c>
      <c r="AK28" s="22" t="str">
        <f>IF(AND('Mapa final'!$Y$12="Media",'Mapa final'!$AA$12="Catastrófico"),CONCATENATE("R3C",'Mapa final'!$O$12),"")</f>
        <v/>
      </c>
      <c r="AL28" s="22" t="str">
        <f>IF(AND('Mapa final'!$Y$13="Media",'Mapa final'!$AA$13="Catastrófico"),CONCATENATE("R3C",'Mapa final'!$O$13),"")</f>
        <v/>
      </c>
      <c r="AM28" s="23" t="str">
        <f>IF(AND('Mapa final'!$Y$14="Media",'Mapa final'!$AA$14="Catastrófico"),CONCATENATE("R3C",'Mapa final'!$O$14),"")</f>
        <v/>
      </c>
      <c r="AN28" s="49"/>
      <c r="AO28" s="328"/>
      <c r="AP28" s="329"/>
      <c r="AQ28" s="329"/>
      <c r="AR28" s="329"/>
      <c r="AS28" s="329"/>
      <c r="AT28" s="330"/>
      <c r="AU28" s="49"/>
      <c r="AV28" s="49"/>
      <c r="AW28" s="49"/>
      <c r="AX28" s="49"/>
      <c r="AY28" s="49"/>
      <c r="AZ28" s="49"/>
      <c r="BA28" s="49"/>
      <c r="BB28" s="49"/>
      <c r="BC28" s="49"/>
      <c r="BD28" s="49"/>
      <c r="BE28" s="49"/>
      <c r="BF28" s="49"/>
      <c r="BG28" s="49"/>
      <c r="BH28" s="49"/>
      <c r="BI28" s="49"/>
      <c r="BJ28" s="49"/>
      <c r="BK28" s="49"/>
      <c r="BL28" s="49"/>
      <c r="BM28" s="49"/>
      <c r="BN28" s="49"/>
      <c r="BO28" s="49"/>
      <c r="BP28" s="49"/>
      <c r="BQ28" s="49"/>
      <c r="BR28" s="49"/>
      <c r="BS28" s="49"/>
      <c r="BT28" s="49"/>
      <c r="BU28" s="49"/>
      <c r="BV28" s="49"/>
      <c r="BW28" s="49"/>
      <c r="BX28" s="49"/>
    </row>
    <row r="29" spans="1:76" ht="15" customHeight="1" x14ac:dyDescent="0.25">
      <c r="A29" s="49"/>
      <c r="B29" s="200"/>
      <c r="C29" s="200"/>
      <c r="D29" s="201"/>
      <c r="E29" s="299"/>
      <c r="F29" s="298"/>
      <c r="G29" s="298"/>
      <c r="H29" s="298"/>
      <c r="I29" s="314"/>
      <c r="J29" s="33" t="str">
        <f>IF(AND('Mapa final'!$Y$15="Media",'Mapa final'!$AA$15="Leve"),CONCATENATE("R4C",'Mapa final'!$O$15),"")</f>
        <v/>
      </c>
      <c r="K29" s="34" t="str">
        <f>IF(AND('Mapa final'!$Y$16="Media",'Mapa final'!$AA$16="Leve"),CONCATENATE("R4C",'Mapa final'!$O$16),"")</f>
        <v/>
      </c>
      <c r="L29" s="34" t="str">
        <f>IF(AND('Mapa final'!$Y$17="Media",'Mapa final'!$AA$17="Leve"),CONCATENATE("R4C",'Mapa final'!$O$17),"")</f>
        <v/>
      </c>
      <c r="M29" s="34" t="str">
        <f>IF(AND('Mapa final'!$Y$18="Media",'Mapa final'!$AA$18="Leve"),CONCATENATE("R4C",'Mapa final'!$O$18),"")</f>
        <v/>
      </c>
      <c r="N29" s="34" t="str">
        <f>IF(AND('Mapa final'!$Y$19="Media",'Mapa final'!$AA$19="Leve"),CONCATENATE("R4C",'Mapa final'!$O$19),"")</f>
        <v/>
      </c>
      <c r="O29" s="35" t="str">
        <f>IF(AND('Mapa final'!$Y$20="Media",'Mapa final'!$AA$20="Leve"),CONCATENATE("R4C",'Mapa final'!$O$20),"")</f>
        <v/>
      </c>
      <c r="P29" s="33" t="str">
        <f>IF(AND('Mapa final'!$Y$15="Media",'Mapa final'!$AA$15="Menor"),CONCATENATE("R4C",'Mapa final'!$O$15),"")</f>
        <v/>
      </c>
      <c r="Q29" s="34" t="str">
        <f>IF(AND('Mapa final'!$Y$16="Media",'Mapa final'!$AA$16="Menor"),CONCATENATE("R4C",'Mapa final'!$O$16),"")</f>
        <v/>
      </c>
      <c r="R29" s="34" t="str">
        <f>IF(AND('Mapa final'!$Y$17="Media",'Mapa final'!$AA$17="Menor"),CONCATENATE("R4C",'Mapa final'!$O$17),"")</f>
        <v/>
      </c>
      <c r="S29" s="34" t="str">
        <f>IF(AND('Mapa final'!$Y$18="Media",'Mapa final'!$AA$18="Menor"),CONCATENATE("R4C",'Mapa final'!$O$18),"")</f>
        <v/>
      </c>
      <c r="T29" s="34" t="str">
        <f>IF(AND('Mapa final'!$Y$19="Media",'Mapa final'!$AA$19="Menor"),CONCATENATE("R4C",'Mapa final'!$O$19),"")</f>
        <v/>
      </c>
      <c r="U29" s="35" t="str">
        <f>IF(AND('Mapa final'!$Y$20="Media",'Mapa final'!$AA$20="Menor"),CONCATENATE("R4C",'Mapa final'!$O$20),"")</f>
        <v/>
      </c>
      <c r="V29" s="33" t="str">
        <f>IF(AND('Mapa final'!$Y$15="Media",'Mapa final'!$AA$15="Moderado"),CONCATENATE("R4C",'Mapa final'!$O$15),"")</f>
        <v/>
      </c>
      <c r="W29" s="34" t="str">
        <f>IF(AND('Mapa final'!$Y$16="Media",'Mapa final'!$AA$16="Moderado"),CONCATENATE("R4C",'Mapa final'!$O$16),"")</f>
        <v/>
      </c>
      <c r="X29" s="34" t="str">
        <f>IF(AND('Mapa final'!$Y$17="Media",'Mapa final'!$AA$17="Moderado"),CONCATENATE("R4C",'Mapa final'!$O$17),"")</f>
        <v/>
      </c>
      <c r="Y29" s="34" t="str">
        <f>IF(AND('Mapa final'!$Y$18="Media",'Mapa final'!$AA$18="Moderado"),CONCATENATE("R4C",'Mapa final'!$O$18),"")</f>
        <v/>
      </c>
      <c r="Z29" s="34" t="str">
        <f>IF(AND('Mapa final'!$Y$19="Media",'Mapa final'!$AA$19="Moderado"),CONCATENATE("R4C",'Mapa final'!$O$19),"")</f>
        <v/>
      </c>
      <c r="AA29" s="35" t="str">
        <f>IF(AND('Mapa final'!$Y$20="Media",'Mapa final'!$AA$20="Moderado"),CONCATENATE("R4C",'Mapa final'!$O$20),"")</f>
        <v/>
      </c>
      <c r="AB29" s="18" t="str">
        <f>IF(AND('Mapa final'!$Y$15="Media",'Mapa final'!$AA$15="Mayor"),CONCATENATE("R4C",'Mapa final'!$O$15),"")</f>
        <v/>
      </c>
      <c r="AC29" s="19" t="str">
        <f>IF(AND('Mapa final'!$Y$16="Media",'Mapa final'!$AA$16="Mayor"),CONCATENATE("R4C",'Mapa final'!$O$16),"")</f>
        <v/>
      </c>
      <c r="AD29" s="19" t="str">
        <f>IF(AND('Mapa final'!$Y$17="Media",'Mapa final'!$AA$17="Mayor"),CONCATENATE("R4C",'Mapa final'!$O$17),"")</f>
        <v/>
      </c>
      <c r="AE29" s="19" t="str">
        <f>IF(AND('Mapa final'!$Y$18="Media",'Mapa final'!$AA$18="Mayor"),CONCATENATE("R4C",'Mapa final'!$O$18),"")</f>
        <v/>
      </c>
      <c r="AF29" s="19" t="str">
        <f>IF(AND('Mapa final'!$Y$19="Media",'Mapa final'!$AA$19="Mayor"),CONCATENATE("R4C",'Mapa final'!$O$19),"")</f>
        <v/>
      </c>
      <c r="AG29" s="20" t="str">
        <f>IF(AND('Mapa final'!$Y$20="Media",'Mapa final'!$AA$20="Mayor"),CONCATENATE("R4C",'Mapa final'!$O$20),"")</f>
        <v/>
      </c>
      <c r="AH29" s="21" t="str">
        <f>IF(AND('Mapa final'!$Y$15="Media",'Mapa final'!$AA$15="Catastrófico"),CONCATENATE("R4C",'Mapa final'!$O$15),"")</f>
        <v/>
      </c>
      <c r="AI29" s="22" t="str">
        <f>IF(AND('Mapa final'!$Y$16="Media",'Mapa final'!$AA$16="Catastrófico"),CONCATENATE("R4C",'Mapa final'!$O$16),"")</f>
        <v/>
      </c>
      <c r="AJ29" s="22" t="str">
        <f>IF(AND('Mapa final'!$Y$17="Media",'Mapa final'!$AA$17="Catastrófico"),CONCATENATE("R4C",'Mapa final'!$O$17),"")</f>
        <v/>
      </c>
      <c r="AK29" s="22" t="str">
        <f>IF(AND('Mapa final'!$Y$18="Media",'Mapa final'!$AA$18="Catastrófico"),CONCATENATE("R4C",'Mapa final'!$O$18),"")</f>
        <v/>
      </c>
      <c r="AL29" s="22" t="str">
        <f>IF(AND('Mapa final'!$Y$19="Media",'Mapa final'!$AA$19="Catastrófico"),CONCATENATE("R4C",'Mapa final'!$O$19),"")</f>
        <v/>
      </c>
      <c r="AM29" s="23" t="str">
        <f>IF(AND('Mapa final'!$Y$20="Media",'Mapa final'!$AA$20="Catastrófico"),CONCATENATE("R4C",'Mapa final'!$O$20),"")</f>
        <v/>
      </c>
      <c r="AN29" s="49"/>
      <c r="AO29" s="328"/>
      <c r="AP29" s="329"/>
      <c r="AQ29" s="329"/>
      <c r="AR29" s="329"/>
      <c r="AS29" s="329"/>
      <c r="AT29" s="330"/>
      <c r="AU29" s="4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row>
    <row r="30" spans="1:76" ht="15" customHeight="1" x14ac:dyDescent="0.25">
      <c r="A30" s="49"/>
      <c r="B30" s="200"/>
      <c r="C30" s="200"/>
      <c r="D30" s="201"/>
      <c r="E30" s="299"/>
      <c r="F30" s="298"/>
      <c r="G30" s="298"/>
      <c r="H30" s="298"/>
      <c r="I30" s="314"/>
      <c r="J30" s="33" t="str">
        <f>IF(AND('Mapa final'!$Y$21="Media",'Mapa final'!$AA$21="Leve"),CONCATENATE("R5C",'Mapa final'!$O$21),"")</f>
        <v/>
      </c>
      <c r="K30" s="34" t="str">
        <f>IF(AND('Mapa final'!$Y$22="Media",'Mapa final'!$AA$22="Leve"),CONCATENATE("R5C",'Mapa final'!$O$22),"")</f>
        <v/>
      </c>
      <c r="L30" s="34" t="str">
        <f>IF(AND('Mapa final'!$Y$23="Media",'Mapa final'!$AA$23="Leve"),CONCATENATE("R5C",'Mapa final'!$O$23),"")</f>
        <v/>
      </c>
      <c r="M30" s="34" t="str">
        <f>IF(AND('Mapa final'!$Y$24="Media",'Mapa final'!$AA$24="Leve"),CONCATENATE("R5C",'Mapa final'!$O$24),"")</f>
        <v/>
      </c>
      <c r="N30" s="34" t="str">
        <f>IF(AND('Mapa final'!$Y$25="Media",'Mapa final'!$AA$25="Leve"),CONCATENATE("R5C",'Mapa final'!$O$25),"")</f>
        <v/>
      </c>
      <c r="O30" s="35" t="str">
        <f>IF(AND('Mapa final'!$Y$26="Media",'Mapa final'!$AA$26="Leve"),CONCATENATE("R5C",'Mapa final'!$O$26),"")</f>
        <v/>
      </c>
      <c r="P30" s="33" t="str">
        <f>IF(AND('Mapa final'!$Y$21="Media",'Mapa final'!$AA$21="Menor"),CONCATENATE("R5C",'Mapa final'!$O$21),"")</f>
        <v/>
      </c>
      <c r="Q30" s="34" t="str">
        <f>IF(AND('Mapa final'!$Y$22="Media",'Mapa final'!$AA$22="Menor"),CONCATENATE("R5C",'Mapa final'!$O$22),"")</f>
        <v/>
      </c>
      <c r="R30" s="34" t="str">
        <f>IF(AND('Mapa final'!$Y$23="Media",'Mapa final'!$AA$23="Menor"),CONCATENATE("R5C",'Mapa final'!$O$23),"")</f>
        <v/>
      </c>
      <c r="S30" s="34" t="str">
        <f>IF(AND('Mapa final'!$Y$24="Media",'Mapa final'!$AA$24="Menor"),CONCATENATE("R5C",'Mapa final'!$O$24),"")</f>
        <v/>
      </c>
      <c r="T30" s="34" t="str">
        <f>IF(AND('Mapa final'!$Y$25="Media",'Mapa final'!$AA$25="Menor"),CONCATENATE("R5C",'Mapa final'!$O$25),"")</f>
        <v/>
      </c>
      <c r="U30" s="35" t="str">
        <f>IF(AND('Mapa final'!$Y$26="Media",'Mapa final'!$AA$26="Menor"),CONCATENATE("R5C",'Mapa final'!$O$26),"")</f>
        <v/>
      </c>
      <c r="V30" s="33" t="str">
        <f>IF(AND('Mapa final'!$Y$21="Media",'Mapa final'!$AA$21="Moderado"),CONCATENATE("R5C",'Mapa final'!$O$21),"")</f>
        <v/>
      </c>
      <c r="W30" s="34" t="str">
        <f>IF(AND('Mapa final'!$Y$22="Media",'Mapa final'!$AA$22="Moderado"),CONCATENATE("R5C",'Mapa final'!$O$22),"")</f>
        <v/>
      </c>
      <c r="X30" s="34" t="str">
        <f>IF(AND('Mapa final'!$Y$23="Media",'Mapa final'!$AA$23="Moderado"),CONCATENATE("R5C",'Mapa final'!$O$23),"")</f>
        <v/>
      </c>
      <c r="Y30" s="34" t="str">
        <f>IF(AND('Mapa final'!$Y$24="Media",'Mapa final'!$AA$24="Moderado"),CONCATENATE("R5C",'Mapa final'!$O$24),"")</f>
        <v/>
      </c>
      <c r="Z30" s="34" t="str">
        <f>IF(AND('Mapa final'!$Y$25="Media",'Mapa final'!$AA$25="Moderado"),CONCATENATE("R5C",'Mapa final'!$O$25),"")</f>
        <v/>
      </c>
      <c r="AA30" s="35" t="str">
        <f>IF(AND('Mapa final'!$Y$26="Media",'Mapa final'!$AA$26="Moderado"),CONCATENATE("R5C",'Mapa final'!$O$26),"")</f>
        <v/>
      </c>
      <c r="AB30" s="18" t="str">
        <f>IF(AND('Mapa final'!$Y$21="Media",'Mapa final'!$AA$21="Mayor"),CONCATENATE("R5C",'Mapa final'!$O$21),"")</f>
        <v/>
      </c>
      <c r="AC30" s="19" t="str">
        <f>IF(AND('Mapa final'!$Y$22="Media",'Mapa final'!$AA$22="Mayor"),CONCATENATE("R5C",'Mapa final'!$O$22),"")</f>
        <v/>
      </c>
      <c r="AD30" s="19" t="str">
        <f>IF(AND('Mapa final'!$Y$23="Media",'Mapa final'!$AA$23="Mayor"),CONCATENATE("R5C",'Mapa final'!$O$23),"")</f>
        <v/>
      </c>
      <c r="AE30" s="19" t="str">
        <f>IF(AND('Mapa final'!$Y$24="Media",'Mapa final'!$AA$24="Mayor"),CONCATENATE("R5C",'Mapa final'!$O$24),"")</f>
        <v/>
      </c>
      <c r="AF30" s="19" t="str">
        <f>IF(AND('Mapa final'!$Y$25="Media",'Mapa final'!$AA$25="Mayor"),CONCATENATE("R5C",'Mapa final'!$O$25),"")</f>
        <v/>
      </c>
      <c r="AG30" s="20" t="str">
        <f>IF(AND('Mapa final'!$Y$26="Media",'Mapa final'!$AA$26="Mayor"),CONCATENATE("R5C",'Mapa final'!$O$26),"")</f>
        <v/>
      </c>
      <c r="AH30" s="21" t="str">
        <f>IF(AND('Mapa final'!$Y$21="Media",'Mapa final'!$AA$21="Catastrófico"),CONCATENATE("R5C",'Mapa final'!$O$21),"")</f>
        <v/>
      </c>
      <c r="AI30" s="22" t="str">
        <f>IF(AND('Mapa final'!$Y$22="Media",'Mapa final'!$AA$22="Catastrófico"),CONCATENATE("R5C",'Mapa final'!$O$22),"")</f>
        <v/>
      </c>
      <c r="AJ30" s="22" t="str">
        <f>IF(AND('Mapa final'!$Y$23="Media",'Mapa final'!$AA$23="Catastrófico"),CONCATENATE("R5C",'Mapa final'!$O$23),"")</f>
        <v/>
      </c>
      <c r="AK30" s="22" t="str">
        <f>IF(AND('Mapa final'!$Y$24="Media",'Mapa final'!$AA$24="Catastrófico"),CONCATENATE("R5C",'Mapa final'!$O$24),"")</f>
        <v/>
      </c>
      <c r="AL30" s="22" t="str">
        <f>IF(AND('Mapa final'!$Y$25="Media",'Mapa final'!$AA$25="Catastrófico"),CONCATENATE("R5C",'Mapa final'!$O$25),"")</f>
        <v/>
      </c>
      <c r="AM30" s="23" t="str">
        <f>IF(AND('Mapa final'!$Y$26="Media",'Mapa final'!$AA$26="Catastrófico"),CONCATENATE("R5C",'Mapa final'!$O$26),"")</f>
        <v/>
      </c>
      <c r="AN30" s="49"/>
      <c r="AO30" s="328"/>
      <c r="AP30" s="329"/>
      <c r="AQ30" s="329"/>
      <c r="AR30" s="329"/>
      <c r="AS30" s="329"/>
      <c r="AT30" s="330"/>
      <c r="AU30" s="49"/>
      <c r="AV30" s="49"/>
      <c r="AW30" s="49"/>
      <c r="AX30" s="49"/>
      <c r="AY30" s="49"/>
      <c r="AZ30" s="49"/>
      <c r="BA30" s="49"/>
      <c r="BB30" s="49"/>
      <c r="BC30" s="49"/>
      <c r="BD30" s="49"/>
      <c r="BE30" s="49"/>
      <c r="BF30" s="49"/>
      <c r="BG30" s="49"/>
      <c r="BH30" s="49"/>
      <c r="BI30" s="49"/>
      <c r="BJ30" s="49"/>
      <c r="BK30" s="49"/>
      <c r="BL30" s="49"/>
      <c r="BM30" s="49"/>
      <c r="BN30" s="49"/>
      <c r="BO30" s="49"/>
      <c r="BP30" s="49"/>
      <c r="BQ30" s="49"/>
      <c r="BR30" s="49"/>
      <c r="BS30" s="49"/>
      <c r="BT30" s="49"/>
      <c r="BU30" s="49"/>
      <c r="BV30" s="49"/>
      <c r="BW30" s="49"/>
      <c r="BX30" s="49"/>
    </row>
    <row r="31" spans="1:76" ht="15" customHeight="1" x14ac:dyDescent="0.25">
      <c r="A31" s="49"/>
      <c r="B31" s="200"/>
      <c r="C31" s="200"/>
      <c r="D31" s="201"/>
      <c r="E31" s="299"/>
      <c r="F31" s="298"/>
      <c r="G31" s="298"/>
      <c r="H31" s="298"/>
      <c r="I31" s="314"/>
      <c r="J31" s="33" t="str">
        <f>IF(AND('Mapa final'!$Y$27="Media",'Mapa final'!$AA$27="Leve"),CONCATENATE("R6C",'Mapa final'!$O$27),"")</f>
        <v/>
      </c>
      <c r="K31" s="34" t="str">
        <f>IF(AND('Mapa final'!$Y$28="Media",'Mapa final'!$AA$28="Leve"),CONCATENATE("R6C",'Mapa final'!$O$28),"")</f>
        <v/>
      </c>
      <c r="L31" s="34" t="str">
        <f>IF(AND('Mapa final'!$Y$29="Media",'Mapa final'!$AA$29="Leve"),CONCATENATE("R6C",'Mapa final'!$O$29),"")</f>
        <v/>
      </c>
      <c r="M31" s="34" t="str">
        <f>IF(AND('Mapa final'!$Y$30="Media",'Mapa final'!$AA$30="Leve"),CONCATENATE("R6C",'Mapa final'!$O$30),"")</f>
        <v/>
      </c>
      <c r="N31" s="34" t="str">
        <f>IF(AND('Mapa final'!$Y$31="Media",'Mapa final'!$AA$31="Leve"),CONCATENATE("R6C",'Mapa final'!$O$31),"")</f>
        <v/>
      </c>
      <c r="O31" s="35" t="str">
        <f>IF(AND('Mapa final'!$Y$32="Media",'Mapa final'!$AA$32="Leve"),CONCATENATE("R6C",'Mapa final'!$O$32),"")</f>
        <v/>
      </c>
      <c r="P31" s="33" t="str">
        <f>IF(AND('Mapa final'!$Y$27="Media",'Mapa final'!$AA$27="Menor"),CONCATENATE("R6C",'Mapa final'!$O$27),"")</f>
        <v/>
      </c>
      <c r="Q31" s="34" t="str">
        <f>IF(AND('Mapa final'!$Y$28="Media",'Mapa final'!$AA$28="Menor"),CONCATENATE("R6C",'Mapa final'!$O$28),"")</f>
        <v/>
      </c>
      <c r="R31" s="34" t="str">
        <f>IF(AND('Mapa final'!$Y$29="Media",'Mapa final'!$AA$29="Menor"),CONCATENATE("R6C",'Mapa final'!$O$29),"")</f>
        <v/>
      </c>
      <c r="S31" s="34" t="str">
        <f>IF(AND('Mapa final'!$Y$30="Media",'Mapa final'!$AA$30="Menor"),CONCATENATE("R6C",'Mapa final'!$O$30),"")</f>
        <v/>
      </c>
      <c r="T31" s="34" t="str">
        <f>IF(AND('Mapa final'!$Y$31="Media",'Mapa final'!$AA$31="Menor"),CONCATENATE("R6C",'Mapa final'!$O$31),"")</f>
        <v/>
      </c>
      <c r="U31" s="35" t="str">
        <f>IF(AND('Mapa final'!$Y$32="Media",'Mapa final'!$AA$32="Menor"),CONCATENATE("R6C",'Mapa final'!$O$32),"")</f>
        <v/>
      </c>
      <c r="V31" s="33" t="str">
        <f>IF(AND('Mapa final'!$Y$27="Media",'Mapa final'!$AA$27="Moderado"),CONCATENATE("R6C",'Mapa final'!$O$27),"")</f>
        <v/>
      </c>
      <c r="W31" s="34" t="str">
        <f>IF(AND('Mapa final'!$Y$28="Media",'Mapa final'!$AA$28="Moderado"),CONCATENATE("R6C",'Mapa final'!$O$28),"")</f>
        <v/>
      </c>
      <c r="X31" s="34" t="str">
        <f>IF(AND('Mapa final'!$Y$29="Media",'Mapa final'!$AA$29="Moderado"),CONCATENATE("R6C",'Mapa final'!$O$29),"")</f>
        <v/>
      </c>
      <c r="Y31" s="34" t="str">
        <f>IF(AND('Mapa final'!$Y$30="Media",'Mapa final'!$AA$30="Moderado"),CONCATENATE("R6C",'Mapa final'!$O$30),"")</f>
        <v/>
      </c>
      <c r="Z31" s="34" t="str">
        <f>IF(AND('Mapa final'!$Y$31="Media",'Mapa final'!$AA$31="Moderado"),CONCATENATE("R6C",'Mapa final'!$O$31),"")</f>
        <v/>
      </c>
      <c r="AA31" s="35" t="str">
        <f>IF(AND('Mapa final'!$Y$32="Media",'Mapa final'!$AA$32="Moderado"),CONCATENATE("R6C",'Mapa final'!$O$32),"")</f>
        <v/>
      </c>
      <c r="AB31" s="18" t="str">
        <f>IF(AND('Mapa final'!$Y$27="Media",'Mapa final'!$AA$27="Mayor"),CONCATENATE("R6C",'Mapa final'!$O$27),"")</f>
        <v/>
      </c>
      <c r="AC31" s="19" t="str">
        <f>IF(AND('Mapa final'!$Y$28="Media",'Mapa final'!$AA$28="Mayor"),CONCATENATE("R6C",'Mapa final'!$O$28),"")</f>
        <v/>
      </c>
      <c r="AD31" s="19" t="str">
        <f>IF(AND('Mapa final'!$Y$29="Media",'Mapa final'!$AA$29="Mayor"),CONCATENATE("R6C",'Mapa final'!$O$29),"")</f>
        <v/>
      </c>
      <c r="AE31" s="19" t="str">
        <f>IF(AND('Mapa final'!$Y$30="Media",'Mapa final'!$AA$30="Mayor"),CONCATENATE("R6C",'Mapa final'!$O$30),"")</f>
        <v/>
      </c>
      <c r="AF31" s="19" t="str">
        <f>IF(AND('Mapa final'!$Y$31="Media",'Mapa final'!$AA$31="Mayor"),CONCATENATE("R6C",'Mapa final'!$O$31),"")</f>
        <v/>
      </c>
      <c r="AG31" s="20" t="str">
        <f>IF(AND('Mapa final'!$Y$32="Media",'Mapa final'!$AA$32="Mayor"),CONCATENATE("R6C",'Mapa final'!$O$32),"")</f>
        <v/>
      </c>
      <c r="AH31" s="21" t="str">
        <f>IF(AND('Mapa final'!$Y$27="Media",'Mapa final'!$AA$27="Catastrófico"),CONCATENATE("R6C",'Mapa final'!$O$27),"")</f>
        <v/>
      </c>
      <c r="AI31" s="22" t="str">
        <f>IF(AND('Mapa final'!$Y$28="Media",'Mapa final'!$AA$28="Catastrófico"),CONCATENATE("R6C",'Mapa final'!$O$28),"")</f>
        <v/>
      </c>
      <c r="AJ31" s="22" t="str">
        <f>IF(AND('Mapa final'!$Y$29="Media",'Mapa final'!$AA$29="Catastrófico"),CONCATENATE("R6C",'Mapa final'!$O$29),"")</f>
        <v/>
      </c>
      <c r="AK31" s="22" t="str">
        <f>IF(AND('Mapa final'!$Y$30="Media",'Mapa final'!$AA$30="Catastrófico"),CONCATENATE("R6C",'Mapa final'!$O$30),"")</f>
        <v/>
      </c>
      <c r="AL31" s="22" t="str">
        <f>IF(AND('Mapa final'!$Y$31="Media",'Mapa final'!$AA$31="Catastrófico"),CONCATENATE("R6C",'Mapa final'!$O$31),"")</f>
        <v/>
      </c>
      <c r="AM31" s="23" t="str">
        <f>IF(AND('Mapa final'!$Y$32="Media",'Mapa final'!$AA$32="Catastrófico"),CONCATENATE("R6C",'Mapa final'!$O$32),"")</f>
        <v/>
      </c>
      <c r="AN31" s="49"/>
      <c r="AO31" s="328"/>
      <c r="AP31" s="329"/>
      <c r="AQ31" s="329"/>
      <c r="AR31" s="329"/>
      <c r="AS31" s="329"/>
      <c r="AT31" s="330"/>
      <c r="AU31" s="49"/>
      <c r="AV31" s="49"/>
      <c r="AW31" s="49"/>
      <c r="AX31" s="49"/>
      <c r="AY31" s="49"/>
      <c r="AZ31" s="49"/>
      <c r="BA31" s="49"/>
      <c r="BB31" s="49"/>
      <c r="BC31" s="49"/>
      <c r="BD31" s="49"/>
      <c r="BE31" s="49"/>
      <c r="BF31" s="49"/>
      <c r="BG31" s="49"/>
      <c r="BH31" s="49"/>
      <c r="BI31" s="49"/>
      <c r="BJ31" s="49"/>
      <c r="BK31" s="49"/>
      <c r="BL31" s="49"/>
      <c r="BM31" s="49"/>
      <c r="BN31" s="49"/>
      <c r="BO31" s="49"/>
      <c r="BP31" s="49"/>
      <c r="BQ31" s="49"/>
      <c r="BR31" s="49"/>
      <c r="BS31" s="49"/>
      <c r="BT31" s="49"/>
      <c r="BU31" s="49"/>
      <c r="BV31" s="49"/>
      <c r="BW31" s="49"/>
      <c r="BX31" s="49"/>
    </row>
    <row r="32" spans="1:76" ht="15" customHeight="1" x14ac:dyDescent="0.25">
      <c r="A32" s="49"/>
      <c r="B32" s="200"/>
      <c r="C32" s="200"/>
      <c r="D32" s="201"/>
      <c r="E32" s="299"/>
      <c r="F32" s="298"/>
      <c r="G32" s="298"/>
      <c r="H32" s="298"/>
      <c r="I32" s="314"/>
      <c r="J32" s="33" t="str">
        <f>IF(AND('Mapa final'!$Y$33="Media",'Mapa final'!$AA$33="Leve"),CONCATENATE("R7C",'Mapa final'!$O$33),"")</f>
        <v/>
      </c>
      <c r="K32" s="34" t="str">
        <f>IF(AND('Mapa final'!$Y$34="Media",'Mapa final'!$AA$34="Leve"),CONCATENATE("R7C",'Mapa final'!$O$34),"")</f>
        <v/>
      </c>
      <c r="L32" s="34" t="str">
        <f>IF(AND('Mapa final'!$Y$35="Media",'Mapa final'!$AA$35="Leve"),CONCATENATE("R7C",'Mapa final'!$O$35),"")</f>
        <v/>
      </c>
      <c r="M32" s="34" t="str">
        <f>IF(AND('Mapa final'!$Y$36="Media",'Mapa final'!$AA$36="Leve"),CONCATENATE("R7C",'Mapa final'!$O$36),"")</f>
        <v/>
      </c>
      <c r="N32" s="34" t="str">
        <f>IF(AND('Mapa final'!$Y$37="Media",'Mapa final'!$AA$37="Leve"),CONCATENATE("R7C",'Mapa final'!$O$37),"")</f>
        <v/>
      </c>
      <c r="O32" s="35" t="str">
        <f>IF(AND('Mapa final'!$Y$38="Media",'Mapa final'!$AA$38="Leve"),CONCATENATE("R7C",'Mapa final'!$O$38),"")</f>
        <v/>
      </c>
      <c r="P32" s="33" t="str">
        <f>IF(AND('Mapa final'!$Y$33="Media",'Mapa final'!$AA$33="Menor"),CONCATENATE("R7C",'Mapa final'!$O$33),"")</f>
        <v/>
      </c>
      <c r="Q32" s="34" t="str">
        <f>IF(AND('Mapa final'!$Y$34="Media",'Mapa final'!$AA$34="Menor"),CONCATENATE("R7C",'Mapa final'!$O$34),"")</f>
        <v/>
      </c>
      <c r="R32" s="34" t="str">
        <f>IF(AND('Mapa final'!$Y$35="Media",'Mapa final'!$AA$35="Menor"),CONCATENATE("R7C",'Mapa final'!$O$35),"")</f>
        <v/>
      </c>
      <c r="S32" s="34" t="str">
        <f>IF(AND('Mapa final'!$Y$36="Media",'Mapa final'!$AA$36="Menor"),CONCATENATE("R7C",'Mapa final'!$O$36),"")</f>
        <v/>
      </c>
      <c r="T32" s="34" t="str">
        <f>IF(AND('Mapa final'!$Y$37="Media",'Mapa final'!$AA$37="Menor"),CONCATENATE("R7C",'Mapa final'!$O$37),"")</f>
        <v/>
      </c>
      <c r="U32" s="35" t="str">
        <f>IF(AND('Mapa final'!$Y$38="Media",'Mapa final'!$AA$38="Menor"),CONCATENATE("R7C",'Mapa final'!$O$38),"")</f>
        <v/>
      </c>
      <c r="V32" s="33" t="str">
        <f>IF(AND('Mapa final'!$Y$33="Media",'Mapa final'!$AA$33="Moderado"),CONCATENATE("R7C",'Mapa final'!$O$33),"")</f>
        <v/>
      </c>
      <c r="W32" s="34" t="str">
        <f>IF(AND('Mapa final'!$Y$34="Media",'Mapa final'!$AA$34="Moderado"),CONCATENATE("R7C",'Mapa final'!$O$34),"")</f>
        <v/>
      </c>
      <c r="X32" s="34" t="str">
        <f>IF(AND('Mapa final'!$Y$35="Media",'Mapa final'!$AA$35="Moderado"),CONCATENATE("R7C",'Mapa final'!$O$35),"")</f>
        <v/>
      </c>
      <c r="Y32" s="34" t="str">
        <f>IF(AND('Mapa final'!$Y$36="Media",'Mapa final'!$AA$36="Moderado"),CONCATENATE("R7C",'Mapa final'!$O$36),"")</f>
        <v/>
      </c>
      <c r="Z32" s="34" t="str">
        <f>IF(AND('Mapa final'!$Y$37="Media",'Mapa final'!$AA$37="Moderado"),CONCATENATE("R7C",'Mapa final'!$O$37),"")</f>
        <v/>
      </c>
      <c r="AA32" s="35" t="str">
        <f>IF(AND('Mapa final'!$Y$38="Media",'Mapa final'!$AA$38="Moderado"),CONCATENATE("R7C",'Mapa final'!$O$38),"")</f>
        <v/>
      </c>
      <c r="AB32" s="18" t="str">
        <f>IF(AND('Mapa final'!$Y$33="Media",'Mapa final'!$AA$33="Mayor"),CONCATENATE("R7C",'Mapa final'!$O$33),"")</f>
        <v/>
      </c>
      <c r="AC32" s="19" t="str">
        <f>IF(AND('Mapa final'!$Y$34="Media",'Mapa final'!$AA$34="Mayor"),CONCATENATE("R7C",'Mapa final'!$O$34),"")</f>
        <v/>
      </c>
      <c r="AD32" s="19" t="str">
        <f>IF(AND('Mapa final'!$Y$35="Media",'Mapa final'!$AA$35="Mayor"),CONCATENATE("R7C",'Mapa final'!$O$35),"")</f>
        <v/>
      </c>
      <c r="AE32" s="19" t="str">
        <f>IF(AND('Mapa final'!$Y$36="Media",'Mapa final'!$AA$36="Mayor"),CONCATENATE("R7C",'Mapa final'!$O$36),"")</f>
        <v/>
      </c>
      <c r="AF32" s="19" t="str">
        <f>IF(AND('Mapa final'!$Y$37="Media",'Mapa final'!$AA$37="Mayor"),CONCATENATE("R7C",'Mapa final'!$O$37),"")</f>
        <v/>
      </c>
      <c r="AG32" s="20" t="str">
        <f>IF(AND('Mapa final'!$Y$38="Media",'Mapa final'!$AA$38="Mayor"),CONCATENATE("R7C",'Mapa final'!$O$38),"")</f>
        <v/>
      </c>
      <c r="AH32" s="21" t="str">
        <f>IF(AND('Mapa final'!$Y$33="Media",'Mapa final'!$AA$33="Catastrófico"),CONCATENATE("R7C",'Mapa final'!$O$33),"")</f>
        <v/>
      </c>
      <c r="AI32" s="22" t="str">
        <f>IF(AND('Mapa final'!$Y$34="Media",'Mapa final'!$AA$34="Catastrófico"),CONCATENATE("R7C",'Mapa final'!$O$34),"")</f>
        <v/>
      </c>
      <c r="AJ32" s="22" t="str">
        <f>IF(AND('Mapa final'!$Y$35="Media",'Mapa final'!$AA$35="Catastrófico"),CONCATENATE("R7C",'Mapa final'!$O$35),"")</f>
        <v/>
      </c>
      <c r="AK32" s="22" t="str">
        <f>IF(AND('Mapa final'!$Y$36="Media",'Mapa final'!$AA$36="Catastrófico"),CONCATENATE("R7C",'Mapa final'!$O$36),"")</f>
        <v/>
      </c>
      <c r="AL32" s="22" t="str">
        <f>IF(AND('Mapa final'!$Y$37="Media",'Mapa final'!$AA$37="Catastrófico"),CONCATENATE("R7C",'Mapa final'!$O$37),"")</f>
        <v/>
      </c>
      <c r="AM32" s="23" t="str">
        <f>IF(AND('Mapa final'!$Y$38="Media",'Mapa final'!$AA$38="Catastrófico"),CONCATENATE("R7C",'Mapa final'!$O$38),"")</f>
        <v/>
      </c>
      <c r="AN32" s="49"/>
      <c r="AO32" s="328"/>
      <c r="AP32" s="329"/>
      <c r="AQ32" s="329"/>
      <c r="AR32" s="329"/>
      <c r="AS32" s="329"/>
      <c r="AT32" s="330"/>
      <c r="AU32" s="49"/>
      <c r="AV32" s="49"/>
      <c r="AW32" s="49"/>
      <c r="AX32" s="49"/>
      <c r="AY32" s="49"/>
      <c r="AZ32" s="49"/>
      <c r="BA32" s="49"/>
      <c r="BB32" s="49"/>
      <c r="BC32" s="49"/>
      <c r="BD32" s="49"/>
      <c r="BE32" s="49"/>
      <c r="BF32" s="49"/>
      <c r="BG32" s="49"/>
      <c r="BH32" s="49"/>
      <c r="BI32" s="49"/>
      <c r="BJ32" s="49"/>
      <c r="BK32" s="49"/>
      <c r="BL32" s="49"/>
      <c r="BM32" s="49"/>
      <c r="BN32" s="49"/>
      <c r="BO32" s="49"/>
      <c r="BP32" s="49"/>
      <c r="BQ32" s="49"/>
      <c r="BR32" s="49"/>
      <c r="BS32" s="49"/>
      <c r="BT32" s="49"/>
      <c r="BU32" s="49"/>
      <c r="BV32" s="49"/>
      <c r="BW32" s="49"/>
      <c r="BX32" s="49"/>
    </row>
    <row r="33" spans="1:80" ht="15" customHeight="1" x14ac:dyDescent="0.25">
      <c r="A33" s="49"/>
      <c r="B33" s="200"/>
      <c r="C33" s="200"/>
      <c r="D33" s="201"/>
      <c r="E33" s="299"/>
      <c r="F33" s="298"/>
      <c r="G33" s="298"/>
      <c r="H33" s="298"/>
      <c r="I33" s="314"/>
      <c r="J33" s="33" t="str">
        <f>IF(AND('Mapa final'!$Y$39="Media",'Mapa final'!$AA$39="Leve"),CONCATENATE("R8C",'Mapa final'!$O$39),"")</f>
        <v/>
      </c>
      <c r="K33" s="34" t="str">
        <f>IF(AND('Mapa final'!$Y$40="Media",'Mapa final'!$AA$40="Leve"),CONCATENATE("R8C",'Mapa final'!$O$40),"")</f>
        <v/>
      </c>
      <c r="L33" s="34" t="str">
        <f>IF(AND('Mapa final'!$Y$41="Media",'Mapa final'!$AA$41="Leve"),CONCATENATE("R8C",'Mapa final'!$O$41),"")</f>
        <v/>
      </c>
      <c r="M33" s="34" t="str">
        <f>IF(AND('Mapa final'!$Y$42="Media",'Mapa final'!$AA$42="Leve"),CONCATENATE("R8C",'Mapa final'!$O$42),"")</f>
        <v/>
      </c>
      <c r="N33" s="34" t="str">
        <f>IF(AND('Mapa final'!$Y$43="Media",'Mapa final'!$AA$43="Leve"),CONCATENATE("R8C",'Mapa final'!$O$43),"")</f>
        <v/>
      </c>
      <c r="O33" s="35" t="str">
        <f>IF(AND('Mapa final'!$Y$44="Media",'Mapa final'!$AA$44="Leve"),CONCATENATE("R8C",'Mapa final'!$O$44),"")</f>
        <v/>
      </c>
      <c r="P33" s="33" t="str">
        <f>IF(AND('Mapa final'!$Y$39="Media",'Mapa final'!$AA$39="Menor"),CONCATENATE("R8C",'Mapa final'!$O$39),"")</f>
        <v/>
      </c>
      <c r="Q33" s="34" t="str">
        <f>IF(AND('Mapa final'!$Y$40="Media",'Mapa final'!$AA$40="Menor"),CONCATENATE("R8C",'Mapa final'!$O$40),"")</f>
        <v/>
      </c>
      <c r="R33" s="34" t="str">
        <f>IF(AND('Mapa final'!$Y$41="Media",'Mapa final'!$AA$41="Menor"),CONCATENATE("R8C",'Mapa final'!$O$41),"")</f>
        <v/>
      </c>
      <c r="S33" s="34" t="str">
        <f>IF(AND('Mapa final'!$Y$42="Media",'Mapa final'!$AA$42="Menor"),CONCATENATE("R8C",'Mapa final'!$O$42),"")</f>
        <v/>
      </c>
      <c r="T33" s="34" t="str">
        <f>IF(AND('Mapa final'!$Y$43="Media",'Mapa final'!$AA$43="Menor"),CONCATENATE("R8C",'Mapa final'!$O$43),"")</f>
        <v/>
      </c>
      <c r="U33" s="35" t="str">
        <f>IF(AND('Mapa final'!$Y$44="Media",'Mapa final'!$AA$44="Menor"),CONCATENATE("R8C",'Mapa final'!$O$44),"")</f>
        <v/>
      </c>
      <c r="V33" s="33" t="str">
        <f>IF(AND('Mapa final'!$Y$39="Media",'Mapa final'!$AA$39="Moderado"),CONCATENATE("R8C",'Mapa final'!$O$39),"")</f>
        <v/>
      </c>
      <c r="W33" s="34" t="str">
        <f>IF(AND('Mapa final'!$Y$40="Media",'Mapa final'!$AA$40="Moderado"),CONCATENATE("R8C",'Mapa final'!$O$40),"")</f>
        <v/>
      </c>
      <c r="X33" s="34" t="str">
        <f>IF(AND('Mapa final'!$Y$41="Media",'Mapa final'!$AA$41="Moderado"),CONCATENATE("R8C",'Mapa final'!$O$41),"")</f>
        <v/>
      </c>
      <c r="Y33" s="34" t="str">
        <f>IF(AND('Mapa final'!$Y$42="Media",'Mapa final'!$AA$42="Moderado"),CONCATENATE("R8C",'Mapa final'!$O$42),"")</f>
        <v/>
      </c>
      <c r="Z33" s="34" t="str">
        <f>IF(AND('Mapa final'!$Y$43="Media",'Mapa final'!$AA$43="Moderado"),CONCATENATE("R8C",'Mapa final'!$O$43),"")</f>
        <v/>
      </c>
      <c r="AA33" s="35" t="str">
        <f>IF(AND('Mapa final'!$Y$44="Media",'Mapa final'!$AA$44="Moderado"),CONCATENATE("R8C",'Mapa final'!$O$44),"")</f>
        <v/>
      </c>
      <c r="AB33" s="18" t="str">
        <f>IF(AND('Mapa final'!$Y$39="Media",'Mapa final'!$AA$39="Mayor"),CONCATENATE("R8C",'Mapa final'!$O$39),"")</f>
        <v/>
      </c>
      <c r="AC33" s="19" t="str">
        <f>IF(AND('Mapa final'!$Y$40="Media",'Mapa final'!$AA$40="Mayor"),CONCATENATE("R8C",'Mapa final'!$O$40),"")</f>
        <v/>
      </c>
      <c r="AD33" s="19" t="str">
        <f>IF(AND('Mapa final'!$Y$41="Media",'Mapa final'!$AA$41="Mayor"),CONCATENATE("R8C",'Mapa final'!$O$41),"")</f>
        <v/>
      </c>
      <c r="AE33" s="19" t="str">
        <f>IF(AND('Mapa final'!$Y$42="Media",'Mapa final'!$AA$42="Mayor"),CONCATENATE("R8C",'Mapa final'!$O$42),"")</f>
        <v/>
      </c>
      <c r="AF33" s="19" t="str">
        <f>IF(AND('Mapa final'!$Y$43="Media",'Mapa final'!$AA$43="Mayor"),CONCATENATE("R8C",'Mapa final'!$O$43),"")</f>
        <v/>
      </c>
      <c r="AG33" s="20" t="str">
        <f>IF(AND('Mapa final'!$Y$44="Media",'Mapa final'!$AA$44="Mayor"),CONCATENATE("R8C",'Mapa final'!$O$44),"")</f>
        <v/>
      </c>
      <c r="AH33" s="21" t="str">
        <f>IF(AND('Mapa final'!$Y$39="Media",'Mapa final'!$AA$39="Catastrófico"),CONCATENATE("R8C",'Mapa final'!$O$39),"")</f>
        <v/>
      </c>
      <c r="AI33" s="22" t="str">
        <f>IF(AND('Mapa final'!$Y$40="Media",'Mapa final'!$AA$40="Catastrófico"),CONCATENATE("R8C",'Mapa final'!$O$40),"")</f>
        <v/>
      </c>
      <c r="AJ33" s="22" t="str">
        <f>IF(AND('Mapa final'!$Y$41="Media",'Mapa final'!$AA$41="Catastrófico"),CONCATENATE("R8C",'Mapa final'!$O$41),"")</f>
        <v/>
      </c>
      <c r="AK33" s="22" t="str">
        <f>IF(AND('Mapa final'!$Y$42="Media",'Mapa final'!$AA$42="Catastrófico"),CONCATENATE("R8C",'Mapa final'!$O$42),"")</f>
        <v/>
      </c>
      <c r="AL33" s="22" t="str">
        <f>IF(AND('Mapa final'!$Y$43="Media",'Mapa final'!$AA$43="Catastrófico"),CONCATENATE("R8C",'Mapa final'!$O$43),"")</f>
        <v/>
      </c>
      <c r="AM33" s="23" t="str">
        <f>IF(AND('Mapa final'!$Y$44="Media",'Mapa final'!$AA$44="Catastrófico"),CONCATENATE("R8C",'Mapa final'!$O$44),"")</f>
        <v/>
      </c>
      <c r="AN33" s="49"/>
      <c r="AO33" s="328"/>
      <c r="AP33" s="329"/>
      <c r="AQ33" s="329"/>
      <c r="AR33" s="329"/>
      <c r="AS33" s="329"/>
      <c r="AT33" s="330"/>
      <c r="AU33" s="49"/>
      <c r="AV33" s="49"/>
      <c r="AW33" s="49"/>
      <c r="AX33" s="49"/>
      <c r="AY33" s="49"/>
      <c r="AZ33" s="49"/>
      <c r="BA33" s="49"/>
      <c r="BB33" s="49"/>
      <c r="BC33" s="49"/>
      <c r="BD33" s="49"/>
      <c r="BE33" s="49"/>
      <c r="BF33" s="49"/>
      <c r="BG33" s="49"/>
      <c r="BH33" s="49"/>
      <c r="BI33" s="49"/>
      <c r="BJ33" s="49"/>
      <c r="BK33" s="49"/>
      <c r="BL33" s="49"/>
      <c r="BM33" s="49"/>
      <c r="BN33" s="49"/>
      <c r="BO33" s="49"/>
      <c r="BP33" s="49"/>
      <c r="BQ33" s="49"/>
      <c r="BR33" s="49"/>
      <c r="BS33" s="49"/>
      <c r="BT33" s="49"/>
      <c r="BU33" s="49"/>
      <c r="BV33" s="49"/>
      <c r="BW33" s="49"/>
      <c r="BX33" s="49"/>
    </row>
    <row r="34" spans="1:80" ht="15" customHeight="1" x14ac:dyDescent="0.25">
      <c r="A34" s="49"/>
      <c r="B34" s="200"/>
      <c r="C34" s="200"/>
      <c r="D34" s="201"/>
      <c r="E34" s="299"/>
      <c r="F34" s="298"/>
      <c r="G34" s="298"/>
      <c r="H34" s="298"/>
      <c r="I34" s="314"/>
      <c r="J34" s="33" t="str">
        <f>IF(AND('Mapa final'!$Y$45="Media",'Mapa final'!$AA$45="Leve"),CONCATENATE("R9C",'Mapa final'!$O$45),"")</f>
        <v/>
      </c>
      <c r="K34" s="34" t="str">
        <f>IF(AND('Mapa final'!$Y$46="Media",'Mapa final'!$AA$46="Leve"),CONCATENATE("R9C",'Mapa final'!$O$46),"")</f>
        <v/>
      </c>
      <c r="L34" s="34" t="str">
        <f>IF(AND('Mapa final'!$Y$47="Media",'Mapa final'!$AA$47="Leve"),CONCATENATE("R9C",'Mapa final'!$O$47),"")</f>
        <v/>
      </c>
      <c r="M34" s="34" t="str">
        <f>IF(AND('Mapa final'!$Y$48="Media",'Mapa final'!$AA$48="Leve"),CONCATENATE("R9C",'Mapa final'!$O$48),"")</f>
        <v/>
      </c>
      <c r="N34" s="34" t="str">
        <f>IF(AND('Mapa final'!$Y$49="Media",'Mapa final'!$AA$49="Leve"),CONCATENATE("R9C",'Mapa final'!$O$49),"")</f>
        <v/>
      </c>
      <c r="O34" s="35" t="str">
        <f>IF(AND('Mapa final'!$Y$50="Media",'Mapa final'!$AA$50="Leve"),CONCATENATE("R9C",'Mapa final'!$O$50),"")</f>
        <v/>
      </c>
      <c r="P34" s="33" t="str">
        <f>IF(AND('Mapa final'!$Y$45="Media",'Mapa final'!$AA$45="Menor"),CONCATENATE("R9C",'Mapa final'!$O$45),"")</f>
        <v/>
      </c>
      <c r="Q34" s="34" t="str">
        <f>IF(AND('Mapa final'!$Y$46="Media",'Mapa final'!$AA$46="Menor"),CONCATENATE("R9C",'Mapa final'!$O$46),"")</f>
        <v/>
      </c>
      <c r="R34" s="34" t="str">
        <f>IF(AND('Mapa final'!$Y$47="Media",'Mapa final'!$AA$47="Menor"),CONCATENATE("R9C",'Mapa final'!$O$47),"")</f>
        <v/>
      </c>
      <c r="S34" s="34" t="str">
        <f>IF(AND('Mapa final'!$Y$48="Media",'Mapa final'!$AA$48="Menor"),CONCATENATE("R9C",'Mapa final'!$O$48),"")</f>
        <v/>
      </c>
      <c r="T34" s="34" t="str">
        <f>IF(AND('Mapa final'!$Y$49="Media",'Mapa final'!$AA$49="Menor"),CONCATENATE("R9C",'Mapa final'!$O$49),"")</f>
        <v/>
      </c>
      <c r="U34" s="35" t="str">
        <f>IF(AND('Mapa final'!$Y$50="Media",'Mapa final'!$AA$50="Menor"),CONCATENATE("R9C",'Mapa final'!$O$50),"")</f>
        <v/>
      </c>
      <c r="V34" s="33" t="str">
        <f>IF(AND('Mapa final'!$Y$45="Media",'Mapa final'!$AA$45="Moderado"),CONCATENATE("R9C",'Mapa final'!$O$45),"")</f>
        <v/>
      </c>
      <c r="W34" s="34" t="str">
        <f>IF(AND('Mapa final'!$Y$46="Media",'Mapa final'!$AA$46="Moderado"),CONCATENATE("R9C",'Mapa final'!$O$46),"")</f>
        <v/>
      </c>
      <c r="X34" s="34" t="str">
        <f>IF(AND('Mapa final'!$Y$47="Media",'Mapa final'!$AA$47="Moderado"),CONCATENATE("R9C",'Mapa final'!$O$47),"")</f>
        <v/>
      </c>
      <c r="Y34" s="34" t="str">
        <f>IF(AND('Mapa final'!$Y$48="Media",'Mapa final'!$AA$48="Moderado"),CONCATENATE("R9C",'Mapa final'!$O$48),"")</f>
        <v/>
      </c>
      <c r="Z34" s="34" t="str">
        <f>IF(AND('Mapa final'!$Y$49="Media",'Mapa final'!$AA$49="Moderado"),CONCATENATE("R9C",'Mapa final'!$O$49),"")</f>
        <v/>
      </c>
      <c r="AA34" s="35" t="str">
        <f>IF(AND('Mapa final'!$Y$50="Media",'Mapa final'!$AA$50="Moderado"),CONCATENATE("R9C",'Mapa final'!$O$50),"")</f>
        <v/>
      </c>
      <c r="AB34" s="18" t="str">
        <f>IF(AND('Mapa final'!$Y$45="Media",'Mapa final'!$AA$45="Mayor"),CONCATENATE("R9C",'Mapa final'!$O$45),"")</f>
        <v/>
      </c>
      <c r="AC34" s="19" t="str">
        <f>IF(AND('Mapa final'!$Y$46="Media",'Mapa final'!$AA$46="Mayor"),CONCATENATE("R9C",'Mapa final'!$O$46),"")</f>
        <v/>
      </c>
      <c r="AD34" s="19" t="str">
        <f>IF(AND('Mapa final'!$Y$47="Media",'Mapa final'!$AA$47="Mayor"),CONCATENATE("R9C",'Mapa final'!$O$47),"")</f>
        <v/>
      </c>
      <c r="AE34" s="19" t="str">
        <f>IF(AND('Mapa final'!$Y$48="Media",'Mapa final'!$AA$48="Mayor"),CONCATENATE("R9C",'Mapa final'!$O$48),"")</f>
        <v/>
      </c>
      <c r="AF34" s="19" t="str">
        <f>IF(AND('Mapa final'!$Y$49="Media",'Mapa final'!$AA$49="Mayor"),CONCATENATE("R9C",'Mapa final'!$O$49),"")</f>
        <v/>
      </c>
      <c r="AG34" s="20" t="str">
        <f>IF(AND('Mapa final'!$Y$50="Media",'Mapa final'!$AA$50="Mayor"),CONCATENATE("R9C",'Mapa final'!$O$50),"")</f>
        <v/>
      </c>
      <c r="AH34" s="21" t="str">
        <f>IF(AND('Mapa final'!$Y$45="Media",'Mapa final'!$AA$45="Catastrófico"),CONCATENATE("R9C",'Mapa final'!$O$45),"")</f>
        <v/>
      </c>
      <c r="AI34" s="22" t="str">
        <f>IF(AND('Mapa final'!$Y$46="Media",'Mapa final'!$AA$46="Catastrófico"),CONCATENATE("R9C",'Mapa final'!$O$46),"")</f>
        <v/>
      </c>
      <c r="AJ34" s="22" t="str">
        <f>IF(AND('Mapa final'!$Y$47="Media",'Mapa final'!$AA$47="Catastrófico"),CONCATENATE("R9C",'Mapa final'!$O$47),"")</f>
        <v/>
      </c>
      <c r="AK34" s="22" t="str">
        <f>IF(AND('Mapa final'!$Y$48="Media",'Mapa final'!$AA$48="Catastrófico"),CONCATENATE("R9C",'Mapa final'!$O$48),"")</f>
        <v/>
      </c>
      <c r="AL34" s="22" t="str">
        <f>IF(AND('Mapa final'!$Y$49="Media",'Mapa final'!$AA$49="Catastrófico"),CONCATENATE("R9C",'Mapa final'!$O$49),"")</f>
        <v/>
      </c>
      <c r="AM34" s="23" t="str">
        <f>IF(AND('Mapa final'!$Y$50="Media",'Mapa final'!$AA$50="Catastrófico"),CONCATENATE("R9C",'Mapa final'!$O$50),"")</f>
        <v/>
      </c>
      <c r="AN34" s="49"/>
      <c r="AO34" s="328"/>
      <c r="AP34" s="329"/>
      <c r="AQ34" s="329"/>
      <c r="AR34" s="329"/>
      <c r="AS34" s="329"/>
      <c r="AT34" s="330"/>
      <c r="AU34" s="49"/>
      <c r="AV34" s="49"/>
      <c r="AW34" s="49"/>
      <c r="AX34" s="49"/>
      <c r="AY34" s="49"/>
      <c r="AZ34" s="49"/>
      <c r="BA34" s="49"/>
      <c r="BB34" s="49"/>
      <c r="BC34" s="49"/>
      <c r="BD34" s="49"/>
      <c r="BE34" s="49"/>
      <c r="BF34" s="49"/>
      <c r="BG34" s="49"/>
      <c r="BH34" s="49"/>
      <c r="BI34" s="49"/>
      <c r="BJ34" s="49"/>
      <c r="BK34" s="49"/>
      <c r="BL34" s="49"/>
      <c r="BM34" s="49"/>
      <c r="BN34" s="49"/>
      <c r="BO34" s="49"/>
      <c r="BP34" s="49"/>
      <c r="BQ34" s="49"/>
      <c r="BR34" s="49"/>
      <c r="BS34" s="49"/>
      <c r="BT34" s="49"/>
      <c r="BU34" s="49"/>
      <c r="BV34" s="49"/>
      <c r="BW34" s="49"/>
      <c r="BX34" s="49"/>
    </row>
    <row r="35" spans="1:80" ht="15.75" customHeight="1" thickBot="1" x14ac:dyDescent="0.3">
      <c r="A35" s="49"/>
      <c r="B35" s="200"/>
      <c r="C35" s="200"/>
      <c r="D35" s="201"/>
      <c r="E35" s="300"/>
      <c r="F35" s="301"/>
      <c r="G35" s="301"/>
      <c r="H35" s="301"/>
      <c r="I35" s="315"/>
      <c r="J35" s="33" t="str">
        <f>IF(AND('Mapa final'!$Y$51="Media",'Mapa final'!$AA$51="Leve"),CONCATENATE("R10C",'Mapa final'!$O$51),"")</f>
        <v/>
      </c>
      <c r="K35" s="34" t="str">
        <f>IF(AND('Mapa final'!$Y$52="Media",'Mapa final'!$AA$52="Leve"),CONCATENATE("R10C",'Mapa final'!$O$52),"")</f>
        <v/>
      </c>
      <c r="L35" s="34" t="str">
        <f>IF(AND('Mapa final'!$Y$53="Media",'Mapa final'!$AA$53="Leve"),CONCATENATE("R10C",'Mapa final'!$O$53),"")</f>
        <v/>
      </c>
      <c r="M35" s="34" t="str">
        <f>IF(AND('Mapa final'!$Y$54="Media",'Mapa final'!$AA$54="Leve"),CONCATENATE("R10C",'Mapa final'!$O$54),"")</f>
        <v/>
      </c>
      <c r="N35" s="34" t="str">
        <f>IF(AND('Mapa final'!$Y$55="Media",'Mapa final'!$AA$55="Leve"),CONCATENATE("R10C",'Mapa final'!$O$55),"")</f>
        <v/>
      </c>
      <c r="O35" s="35" t="str">
        <f>IF(AND('Mapa final'!$Y$56="Media",'Mapa final'!$AA$56="Leve"),CONCATENATE("R10C",'Mapa final'!$O$56),"")</f>
        <v/>
      </c>
      <c r="P35" s="33" t="str">
        <f>IF(AND('Mapa final'!$Y$51="Media",'Mapa final'!$AA$51="Menor"),CONCATENATE("R10C",'Mapa final'!$O$51),"")</f>
        <v/>
      </c>
      <c r="Q35" s="34" t="str">
        <f>IF(AND('Mapa final'!$Y$52="Media",'Mapa final'!$AA$52="Menor"),CONCATENATE("R10C",'Mapa final'!$O$52),"")</f>
        <v/>
      </c>
      <c r="R35" s="34" t="str">
        <f>IF(AND('Mapa final'!$Y$53="Media",'Mapa final'!$AA$53="Menor"),CONCATENATE("R10C",'Mapa final'!$O$53),"")</f>
        <v/>
      </c>
      <c r="S35" s="34" t="str">
        <f>IF(AND('Mapa final'!$Y$54="Media",'Mapa final'!$AA$54="Menor"),CONCATENATE("R10C",'Mapa final'!$O$54),"")</f>
        <v/>
      </c>
      <c r="T35" s="34" t="str">
        <f>IF(AND('Mapa final'!$Y$55="Media",'Mapa final'!$AA$55="Menor"),CONCATENATE("R10C",'Mapa final'!$O$55),"")</f>
        <v/>
      </c>
      <c r="U35" s="35" t="str">
        <f>IF(AND('Mapa final'!$Y$56="Media",'Mapa final'!$AA$56="Menor"),CONCATENATE("R10C",'Mapa final'!$O$56),"")</f>
        <v/>
      </c>
      <c r="V35" s="33" t="str">
        <f>IF(AND('Mapa final'!$Y$51="Media",'Mapa final'!$AA$51="Moderado"),CONCATENATE("R10C",'Mapa final'!$O$51),"")</f>
        <v/>
      </c>
      <c r="W35" s="34" t="str">
        <f>IF(AND('Mapa final'!$Y$52="Media",'Mapa final'!$AA$52="Moderado"),CONCATENATE("R10C",'Mapa final'!$O$52),"")</f>
        <v/>
      </c>
      <c r="X35" s="34" t="str">
        <f>IF(AND('Mapa final'!$Y$53="Media",'Mapa final'!$AA$53="Moderado"),CONCATENATE("R10C",'Mapa final'!$O$53),"")</f>
        <v/>
      </c>
      <c r="Y35" s="34" t="str">
        <f>IF(AND('Mapa final'!$Y$54="Media",'Mapa final'!$AA$54="Moderado"),CONCATENATE("R10C",'Mapa final'!$O$54),"")</f>
        <v/>
      </c>
      <c r="Z35" s="34" t="str">
        <f>IF(AND('Mapa final'!$Y$55="Media",'Mapa final'!$AA$55="Moderado"),CONCATENATE("R10C",'Mapa final'!$O$55),"")</f>
        <v/>
      </c>
      <c r="AA35" s="35" t="str">
        <f>IF(AND('Mapa final'!$Y$56="Media",'Mapa final'!$AA$56="Moderado"),CONCATENATE("R10C",'Mapa final'!$O$56),"")</f>
        <v/>
      </c>
      <c r="AB35" s="24" t="str">
        <f>IF(AND('Mapa final'!$Y$51="Media",'Mapa final'!$AA$51="Mayor"),CONCATENATE("R10C",'Mapa final'!$O$51),"")</f>
        <v/>
      </c>
      <c r="AC35" s="25" t="str">
        <f>IF(AND('Mapa final'!$Y$52="Media",'Mapa final'!$AA$52="Mayor"),CONCATENATE("R10C",'Mapa final'!$O$52),"")</f>
        <v/>
      </c>
      <c r="AD35" s="25" t="str">
        <f>IF(AND('Mapa final'!$Y$53="Media",'Mapa final'!$AA$53="Mayor"),CONCATENATE("R10C",'Mapa final'!$O$53),"")</f>
        <v/>
      </c>
      <c r="AE35" s="25" t="str">
        <f>IF(AND('Mapa final'!$Y$54="Media",'Mapa final'!$AA$54="Mayor"),CONCATENATE("R10C",'Mapa final'!$O$54),"")</f>
        <v/>
      </c>
      <c r="AF35" s="25" t="str">
        <f>IF(AND('Mapa final'!$Y$55="Media",'Mapa final'!$AA$55="Mayor"),CONCATENATE("R10C",'Mapa final'!$O$55),"")</f>
        <v/>
      </c>
      <c r="AG35" s="26" t="str">
        <f>IF(AND('Mapa final'!$Y$56="Media",'Mapa final'!$AA$56="Mayor"),CONCATENATE("R10C",'Mapa final'!$O$56),"")</f>
        <v/>
      </c>
      <c r="AH35" s="27" t="str">
        <f>IF(AND('Mapa final'!$Y$51="Media",'Mapa final'!$AA$51="Catastrófico"),CONCATENATE("R10C",'Mapa final'!$O$51),"")</f>
        <v/>
      </c>
      <c r="AI35" s="28" t="str">
        <f>IF(AND('Mapa final'!$Y$52="Media",'Mapa final'!$AA$52="Catastrófico"),CONCATENATE("R10C",'Mapa final'!$O$52),"")</f>
        <v/>
      </c>
      <c r="AJ35" s="28" t="str">
        <f>IF(AND('Mapa final'!$Y$53="Media",'Mapa final'!$AA$53="Catastrófico"),CONCATENATE("R10C",'Mapa final'!$O$53),"")</f>
        <v/>
      </c>
      <c r="AK35" s="28" t="str">
        <f>IF(AND('Mapa final'!$Y$54="Media",'Mapa final'!$AA$54="Catastrófico"),CONCATENATE("R10C",'Mapa final'!$O$54),"")</f>
        <v/>
      </c>
      <c r="AL35" s="28" t="str">
        <f>IF(AND('Mapa final'!$Y$55="Media",'Mapa final'!$AA$55="Catastrófico"),CONCATENATE("R10C",'Mapa final'!$O$55),"")</f>
        <v/>
      </c>
      <c r="AM35" s="29" t="str">
        <f>IF(AND('Mapa final'!$Y$56="Media",'Mapa final'!$AA$56="Catastrófico"),CONCATENATE("R10C",'Mapa final'!$O$56),"")</f>
        <v/>
      </c>
      <c r="AN35" s="49"/>
      <c r="AO35" s="331"/>
      <c r="AP35" s="332"/>
      <c r="AQ35" s="332"/>
      <c r="AR35" s="332"/>
      <c r="AS35" s="332"/>
      <c r="AT35" s="333"/>
      <c r="AU35" s="49"/>
      <c r="AV35" s="49"/>
      <c r="AW35" s="49"/>
      <c r="AX35" s="49"/>
      <c r="AY35" s="49"/>
      <c r="AZ35" s="49"/>
      <c r="BA35" s="49"/>
      <c r="BB35" s="49"/>
      <c r="BC35" s="49"/>
      <c r="BD35" s="49"/>
      <c r="BE35" s="49"/>
      <c r="BF35" s="49"/>
      <c r="BG35" s="49"/>
      <c r="BH35" s="49"/>
      <c r="BI35" s="49"/>
      <c r="BJ35" s="49"/>
      <c r="BK35" s="49"/>
      <c r="BL35" s="49"/>
      <c r="BM35" s="49"/>
      <c r="BN35" s="49"/>
      <c r="BO35" s="49"/>
      <c r="BP35" s="49"/>
      <c r="BQ35" s="49"/>
      <c r="BR35" s="49"/>
      <c r="BS35" s="49"/>
      <c r="BT35" s="49"/>
      <c r="BU35" s="49"/>
      <c r="BV35" s="49"/>
      <c r="BW35" s="49"/>
      <c r="BX35" s="49"/>
    </row>
    <row r="36" spans="1:80" ht="15" customHeight="1" x14ac:dyDescent="0.25">
      <c r="A36" s="49"/>
      <c r="B36" s="200"/>
      <c r="C36" s="200"/>
      <c r="D36" s="201"/>
      <c r="E36" s="295" t="s">
        <v>110</v>
      </c>
      <c r="F36" s="296"/>
      <c r="G36" s="296"/>
      <c r="H36" s="296"/>
      <c r="I36" s="296"/>
      <c r="J36" s="39" t="e">
        <f>IF(AND('Mapa final'!#REF!="Baja",'Mapa final'!#REF!="Leve"),CONCATENATE("R1C",'Mapa final'!#REF!),"")</f>
        <v>#REF!</v>
      </c>
      <c r="K36" s="40" t="e">
        <f>IF(AND('Mapa final'!#REF!="Baja",'Mapa final'!#REF!="Leve"),CONCATENATE("R1C",'Mapa final'!#REF!),"")</f>
        <v>#REF!</v>
      </c>
      <c r="L36" s="40" t="e">
        <f>IF(AND('Mapa final'!#REF!="Baja",'Mapa final'!#REF!="Leve"),CONCATENATE("R1C",'Mapa final'!#REF!),"")</f>
        <v>#REF!</v>
      </c>
      <c r="M36" s="40" t="e">
        <f>IF(AND('Mapa final'!#REF!="Baja",'Mapa final'!#REF!="Leve"),CONCATENATE("R1C",'Mapa final'!#REF!),"")</f>
        <v>#REF!</v>
      </c>
      <c r="N36" s="40" t="e">
        <f>IF(AND('Mapa final'!#REF!="Baja",'Mapa final'!#REF!="Leve"),CONCATENATE("R1C",'Mapa final'!#REF!),"")</f>
        <v>#REF!</v>
      </c>
      <c r="O36" s="41" t="e">
        <f>IF(AND('Mapa final'!#REF!="Baja",'Mapa final'!#REF!="Leve"),CONCATENATE("R1C",'Mapa final'!#REF!),"")</f>
        <v>#REF!</v>
      </c>
      <c r="P36" s="30" t="e">
        <f>IF(AND('Mapa final'!#REF!="Baja",'Mapa final'!#REF!="Menor"),CONCATENATE("R1C",'Mapa final'!#REF!),"")</f>
        <v>#REF!</v>
      </c>
      <c r="Q36" s="31" t="e">
        <f>IF(AND('Mapa final'!#REF!="Baja",'Mapa final'!#REF!="Menor"),CONCATENATE("R1C",'Mapa final'!#REF!),"")</f>
        <v>#REF!</v>
      </c>
      <c r="R36" s="31" t="e">
        <f>IF(AND('Mapa final'!#REF!="Baja",'Mapa final'!#REF!="Menor"),CONCATENATE("R1C",'Mapa final'!#REF!),"")</f>
        <v>#REF!</v>
      </c>
      <c r="S36" s="31" t="e">
        <f>IF(AND('Mapa final'!#REF!="Baja",'Mapa final'!#REF!="Menor"),CONCATENATE("R1C",'Mapa final'!#REF!),"")</f>
        <v>#REF!</v>
      </c>
      <c r="T36" s="31" t="e">
        <f>IF(AND('Mapa final'!#REF!="Baja",'Mapa final'!#REF!="Menor"),CONCATENATE("R1C",'Mapa final'!#REF!),"")</f>
        <v>#REF!</v>
      </c>
      <c r="U36" s="32" t="e">
        <f>IF(AND('Mapa final'!#REF!="Baja",'Mapa final'!#REF!="Menor"),CONCATENATE("R1C",'Mapa final'!#REF!),"")</f>
        <v>#REF!</v>
      </c>
      <c r="V36" s="30" t="e">
        <f>IF(AND('Mapa final'!#REF!="Baja",'Mapa final'!#REF!="Moderado"),CONCATENATE("R1C",'Mapa final'!#REF!),"")</f>
        <v>#REF!</v>
      </c>
      <c r="W36" s="31" t="e">
        <f>IF(AND('Mapa final'!#REF!="Baja",'Mapa final'!#REF!="Moderado"),CONCATENATE("R1C",'Mapa final'!#REF!),"")</f>
        <v>#REF!</v>
      </c>
      <c r="X36" s="31" t="e">
        <f>IF(AND('Mapa final'!#REF!="Baja",'Mapa final'!#REF!="Moderado"),CONCATENATE("R1C",'Mapa final'!#REF!),"")</f>
        <v>#REF!</v>
      </c>
      <c r="Y36" s="31" t="e">
        <f>IF(AND('Mapa final'!#REF!="Baja",'Mapa final'!#REF!="Moderado"),CONCATENATE("R1C",'Mapa final'!#REF!),"")</f>
        <v>#REF!</v>
      </c>
      <c r="Z36" s="31" t="e">
        <f>IF(AND('Mapa final'!#REF!="Baja",'Mapa final'!#REF!="Moderado"),CONCATENATE("R1C",'Mapa final'!#REF!),"")</f>
        <v>#REF!</v>
      </c>
      <c r="AA36" s="32" t="e">
        <f>IF(AND('Mapa final'!#REF!="Baja",'Mapa final'!#REF!="Moderado"),CONCATENATE("R1C",'Mapa final'!#REF!),"")</f>
        <v>#REF!</v>
      </c>
      <c r="AB36" s="12" t="e">
        <f>IF(AND('Mapa final'!#REF!="Baja",'Mapa final'!#REF!="Mayor"),CONCATENATE("R1C",'Mapa final'!#REF!),"")</f>
        <v>#REF!</v>
      </c>
      <c r="AC36" s="13" t="e">
        <f>IF(AND('Mapa final'!#REF!="Baja",'Mapa final'!#REF!="Mayor"),CONCATENATE("R1C",'Mapa final'!#REF!),"")</f>
        <v>#REF!</v>
      </c>
      <c r="AD36" s="13" t="e">
        <f>IF(AND('Mapa final'!#REF!="Baja",'Mapa final'!#REF!="Mayor"),CONCATENATE("R1C",'Mapa final'!#REF!),"")</f>
        <v>#REF!</v>
      </c>
      <c r="AE36" s="13" t="e">
        <f>IF(AND('Mapa final'!#REF!="Baja",'Mapa final'!#REF!="Mayor"),CONCATENATE("R1C",'Mapa final'!#REF!),"")</f>
        <v>#REF!</v>
      </c>
      <c r="AF36" s="13" t="e">
        <f>IF(AND('Mapa final'!#REF!="Baja",'Mapa final'!#REF!="Mayor"),CONCATENATE("R1C",'Mapa final'!#REF!),"")</f>
        <v>#REF!</v>
      </c>
      <c r="AG36" s="14" t="e">
        <f>IF(AND('Mapa final'!#REF!="Baja",'Mapa final'!#REF!="Mayor"),CONCATENATE("R1C",'Mapa final'!#REF!),"")</f>
        <v>#REF!</v>
      </c>
      <c r="AH36" s="15" t="e">
        <f>IF(AND('Mapa final'!#REF!="Baja",'Mapa final'!#REF!="Catastrófico"),CONCATENATE("R1C",'Mapa final'!#REF!),"")</f>
        <v>#REF!</v>
      </c>
      <c r="AI36" s="16" t="e">
        <f>IF(AND('Mapa final'!#REF!="Baja",'Mapa final'!#REF!="Catastrófico"),CONCATENATE("R1C",'Mapa final'!#REF!),"")</f>
        <v>#REF!</v>
      </c>
      <c r="AJ36" s="16" t="e">
        <f>IF(AND('Mapa final'!#REF!="Baja",'Mapa final'!#REF!="Catastrófico"),CONCATENATE("R1C",'Mapa final'!#REF!),"")</f>
        <v>#REF!</v>
      </c>
      <c r="AK36" s="16" t="e">
        <f>IF(AND('Mapa final'!#REF!="Baja",'Mapa final'!#REF!="Catastrófico"),CONCATENATE("R1C",'Mapa final'!#REF!),"")</f>
        <v>#REF!</v>
      </c>
      <c r="AL36" s="16" t="e">
        <f>IF(AND('Mapa final'!#REF!="Baja",'Mapa final'!#REF!="Catastrófico"),CONCATENATE("R1C",'Mapa final'!#REF!),"")</f>
        <v>#REF!</v>
      </c>
      <c r="AM36" s="17" t="e">
        <f>IF(AND('Mapa final'!#REF!="Baja",'Mapa final'!#REF!="Catastrófico"),CONCATENATE("R1C",'Mapa final'!#REF!),"")</f>
        <v>#REF!</v>
      </c>
      <c r="AN36" s="49"/>
      <c r="AO36" s="316" t="s">
        <v>80</v>
      </c>
      <c r="AP36" s="317"/>
      <c r="AQ36" s="317"/>
      <c r="AR36" s="317"/>
      <c r="AS36" s="317"/>
      <c r="AT36" s="318"/>
      <c r="AU36" s="49"/>
      <c r="AV36" s="49"/>
      <c r="AW36" s="49"/>
      <c r="AX36" s="49"/>
      <c r="AY36" s="49"/>
      <c r="AZ36" s="49"/>
      <c r="BA36" s="49"/>
      <c r="BB36" s="49"/>
      <c r="BC36" s="49"/>
      <c r="BD36" s="49"/>
      <c r="BE36" s="49"/>
      <c r="BF36" s="49"/>
      <c r="BG36" s="49"/>
      <c r="BH36" s="49"/>
      <c r="BI36" s="49"/>
      <c r="BJ36" s="49"/>
      <c r="BK36" s="49"/>
      <c r="BL36" s="49"/>
      <c r="BM36" s="49"/>
      <c r="BN36" s="49"/>
      <c r="BO36" s="49"/>
      <c r="BP36" s="49"/>
      <c r="BQ36" s="49"/>
      <c r="BR36" s="49"/>
      <c r="BS36" s="49"/>
      <c r="BT36" s="49"/>
      <c r="BU36" s="49"/>
      <c r="BV36" s="49"/>
      <c r="BW36" s="49"/>
      <c r="BX36" s="49"/>
    </row>
    <row r="37" spans="1:80" ht="15" customHeight="1" x14ac:dyDescent="0.25">
      <c r="A37" s="49"/>
      <c r="B37" s="200"/>
      <c r="C37" s="200"/>
      <c r="D37" s="201"/>
      <c r="E37" s="297"/>
      <c r="F37" s="298"/>
      <c r="G37" s="298"/>
      <c r="H37" s="298"/>
      <c r="I37" s="298"/>
      <c r="J37" s="42" t="e">
        <f>IF(AND('Mapa final'!#REF!="Baja",'Mapa final'!#REF!="Leve"),CONCATENATE("R2C",'Mapa final'!#REF!),"")</f>
        <v>#REF!</v>
      </c>
      <c r="K37" s="43" t="e">
        <f>IF(AND('Mapa final'!#REF!="Baja",'Mapa final'!#REF!="Leve"),CONCATENATE("R2C",'Mapa final'!#REF!),"")</f>
        <v>#REF!</v>
      </c>
      <c r="L37" s="43" t="e">
        <f>IF(AND('Mapa final'!#REF!="Baja",'Mapa final'!#REF!="Leve"),CONCATENATE("R2C",'Mapa final'!#REF!),"")</f>
        <v>#REF!</v>
      </c>
      <c r="M37" s="43" t="e">
        <f>IF(AND('Mapa final'!#REF!="Baja",'Mapa final'!#REF!="Leve"),CONCATENATE("R2C",'Mapa final'!#REF!),"")</f>
        <v>#REF!</v>
      </c>
      <c r="N37" s="43" t="e">
        <f>IF(AND('Mapa final'!#REF!="Baja",'Mapa final'!#REF!="Leve"),CONCATENATE("R2C",'Mapa final'!#REF!),"")</f>
        <v>#REF!</v>
      </c>
      <c r="O37" s="44" t="e">
        <f>IF(AND('Mapa final'!#REF!="Baja",'Mapa final'!#REF!="Leve"),CONCATENATE("R2C",'Mapa final'!#REF!),"")</f>
        <v>#REF!</v>
      </c>
      <c r="P37" s="33" t="e">
        <f>IF(AND('Mapa final'!#REF!="Baja",'Mapa final'!#REF!="Menor"),CONCATENATE("R2C",'Mapa final'!#REF!),"")</f>
        <v>#REF!</v>
      </c>
      <c r="Q37" s="34" t="e">
        <f>IF(AND('Mapa final'!#REF!="Baja",'Mapa final'!#REF!="Menor"),CONCATENATE("R2C",'Mapa final'!#REF!),"")</f>
        <v>#REF!</v>
      </c>
      <c r="R37" s="34" t="e">
        <f>IF(AND('Mapa final'!#REF!="Baja",'Mapa final'!#REF!="Menor"),CONCATENATE("R2C",'Mapa final'!#REF!),"")</f>
        <v>#REF!</v>
      </c>
      <c r="S37" s="34" t="e">
        <f>IF(AND('Mapa final'!#REF!="Baja",'Mapa final'!#REF!="Menor"),CONCATENATE("R2C",'Mapa final'!#REF!),"")</f>
        <v>#REF!</v>
      </c>
      <c r="T37" s="34" t="e">
        <f>IF(AND('Mapa final'!#REF!="Baja",'Mapa final'!#REF!="Menor"),CONCATENATE("R2C",'Mapa final'!#REF!),"")</f>
        <v>#REF!</v>
      </c>
      <c r="U37" s="35" t="e">
        <f>IF(AND('Mapa final'!#REF!="Baja",'Mapa final'!#REF!="Menor"),CONCATENATE("R2C",'Mapa final'!#REF!),"")</f>
        <v>#REF!</v>
      </c>
      <c r="V37" s="33" t="e">
        <f>IF(AND('Mapa final'!#REF!="Baja",'Mapa final'!#REF!="Moderado"),CONCATENATE("R2C",'Mapa final'!#REF!),"")</f>
        <v>#REF!</v>
      </c>
      <c r="W37" s="34" t="e">
        <f>IF(AND('Mapa final'!#REF!="Baja",'Mapa final'!#REF!="Moderado"),CONCATENATE("R2C",'Mapa final'!#REF!),"")</f>
        <v>#REF!</v>
      </c>
      <c r="X37" s="34" t="e">
        <f>IF(AND('Mapa final'!#REF!="Baja",'Mapa final'!#REF!="Moderado"),CONCATENATE("R2C",'Mapa final'!#REF!),"")</f>
        <v>#REF!</v>
      </c>
      <c r="Y37" s="34" t="e">
        <f>IF(AND('Mapa final'!#REF!="Baja",'Mapa final'!#REF!="Moderado"),CONCATENATE("R2C",'Mapa final'!#REF!),"")</f>
        <v>#REF!</v>
      </c>
      <c r="Z37" s="34" t="e">
        <f>IF(AND('Mapa final'!#REF!="Baja",'Mapa final'!#REF!="Moderado"),CONCATENATE("R2C",'Mapa final'!#REF!),"")</f>
        <v>#REF!</v>
      </c>
      <c r="AA37" s="35" t="e">
        <f>IF(AND('Mapa final'!#REF!="Baja",'Mapa final'!#REF!="Moderado"),CONCATENATE("R2C",'Mapa final'!#REF!),"")</f>
        <v>#REF!</v>
      </c>
      <c r="AB37" s="18" t="e">
        <f>IF(AND('Mapa final'!#REF!="Baja",'Mapa final'!#REF!="Mayor"),CONCATENATE("R2C",'Mapa final'!#REF!),"")</f>
        <v>#REF!</v>
      </c>
      <c r="AC37" s="19" t="e">
        <f>IF(AND('Mapa final'!#REF!="Baja",'Mapa final'!#REF!="Mayor"),CONCATENATE("R2C",'Mapa final'!#REF!),"")</f>
        <v>#REF!</v>
      </c>
      <c r="AD37" s="19" t="e">
        <f>IF(AND('Mapa final'!#REF!="Baja",'Mapa final'!#REF!="Mayor"),CONCATENATE("R2C",'Mapa final'!#REF!),"")</f>
        <v>#REF!</v>
      </c>
      <c r="AE37" s="19" t="e">
        <f>IF(AND('Mapa final'!#REF!="Baja",'Mapa final'!#REF!="Mayor"),CONCATENATE("R2C",'Mapa final'!#REF!),"")</f>
        <v>#REF!</v>
      </c>
      <c r="AF37" s="19" t="e">
        <f>IF(AND('Mapa final'!#REF!="Baja",'Mapa final'!#REF!="Mayor"),CONCATENATE("R2C",'Mapa final'!#REF!),"")</f>
        <v>#REF!</v>
      </c>
      <c r="AG37" s="20" t="e">
        <f>IF(AND('Mapa final'!#REF!="Baja",'Mapa final'!#REF!="Mayor"),CONCATENATE("R2C",'Mapa final'!#REF!),"")</f>
        <v>#REF!</v>
      </c>
      <c r="AH37" s="21" t="e">
        <f>IF(AND('Mapa final'!#REF!="Baja",'Mapa final'!#REF!="Catastrófico"),CONCATENATE("R2C",'Mapa final'!#REF!),"")</f>
        <v>#REF!</v>
      </c>
      <c r="AI37" s="22" t="e">
        <f>IF(AND('Mapa final'!#REF!="Baja",'Mapa final'!#REF!="Catastrófico"),CONCATENATE("R2C",'Mapa final'!#REF!),"")</f>
        <v>#REF!</v>
      </c>
      <c r="AJ37" s="22" t="e">
        <f>IF(AND('Mapa final'!#REF!="Baja",'Mapa final'!#REF!="Catastrófico"),CONCATENATE("R2C",'Mapa final'!#REF!),"")</f>
        <v>#REF!</v>
      </c>
      <c r="AK37" s="22" t="e">
        <f>IF(AND('Mapa final'!#REF!="Baja",'Mapa final'!#REF!="Catastrófico"),CONCATENATE("R2C",'Mapa final'!#REF!),"")</f>
        <v>#REF!</v>
      </c>
      <c r="AL37" s="22" t="e">
        <f>IF(AND('Mapa final'!#REF!="Baja",'Mapa final'!#REF!="Catastrófico"),CONCATENATE("R2C",'Mapa final'!#REF!),"")</f>
        <v>#REF!</v>
      </c>
      <c r="AM37" s="23" t="e">
        <f>IF(AND('Mapa final'!#REF!="Baja",'Mapa final'!#REF!="Catastrófico"),CONCATENATE("R2C",'Mapa final'!#REF!),"")</f>
        <v>#REF!</v>
      </c>
      <c r="AN37" s="49"/>
      <c r="AO37" s="319"/>
      <c r="AP37" s="320"/>
      <c r="AQ37" s="320"/>
      <c r="AR37" s="320"/>
      <c r="AS37" s="320"/>
      <c r="AT37" s="321"/>
      <c r="AU37" s="49"/>
      <c r="AV37" s="49"/>
      <c r="AW37" s="49"/>
      <c r="AX37" s="49"/>
      <c r="AY37" s="49"/>
      <c r="AZ37" s="49"/>
      <c r="BA37" s="49"/>
      <c r="BB37" s="49"/>
      <c r="BC37" s="49"/>
      <c r="BD37" s="49"/>
      <c r="BE37" s="49"/>
      <c r="BF37" s="49"/>
      <c r="BG37" s="49"/>
      <c r="BH37" s="49"/>
      <c r="BI37" s="49"/>
      <c r="BJ37" s="49"/>
      <c r="BK37" s="49"/>
      <c r="BL37" s="49"/>
      <c r="BM37" s="49"/>
      <c r="BN37" s="49"/>
      <c r="BO37" s="49"/>
      <c r="BP37" s="49"/>
      <c r="BQ37" s="49"/>
      <c r="BR37" s="49"/>
      <c r="BS37" s="49"/>
      <c r="BT37" s="49"/>
      <c r="BU37" s="49"/>
      <c r="BV37" s="49"/>
      <c r="BW37" s="49"/>
      <c r="BX37" s="49"/>
    </row>
    <row r="38" spans="1:80" ht="15" customHeight="1" x14ac:dyDescent="0.25">
      <c r="A38" s="49"/>
      <c r="B38" s="200"/>
      <c r="C38" s="200"/>
      <c r="D38" s="201"/>
      <c r="E38" s="299"/>
      <c r="F38" s="298"/>
      <c r="G38" s="298"/>
      <c r="H38" s="298"/>
      <c r="I38" s="298"/>
      <c r="J38" s="42" t="str">
        <f ca="1">IF(AND('Mapa final'!$Y$9="Baja",'Mapa final'!$AA$9="Leve"),CONCATENATE("R3C",'Mapa final'!$O$9),"")</f>
        <v/>
      </c>
      <c r="K38" s="43" t="str">
        <f>IF(AND('Mapa final'!$Y$10="Baja",'Mapa final'!$AA$10="Leve"),CONCATENATE("R3C",'Mapa final'!$O$10),"")</f>
        <v/>
      </c>
      <c r="L38" s="43" t="str">
        <f>IF(AND('Mapa final'!$Y$11="Baja",'Mapa final'!$AA$11="Leve"),CONCATENATE("R3C",'Mapa final'!$O$11),"")</f>
        <v/>
      </c>
      <c r="M38" s="43" t="str">
        <f>IF(AND('Mapa final'!$Y$12="Baja",'Mapa final'!$AA$12="Leve"),CONCATENATE("R3C",'Mapa final'!$O$12),"")</f>
        <v/>
      </c>
      <c r="N38" s="43" t="str">
        <f>IF(AND('Mapa final'!$Y$13="Baja",'Mapa final'!$AA$13="Leve"),CONCATENATE("R3C",'Mapa final'!$O$13),"")</f>
        <v/>
      </c>
      <c r="O38" s="44" t="str">
        <f>IF(AND('Mapa final'!$Y$14="Baja",'Mapa final'!$AA$14="Leve"),CONCATENATE("R3C",'Mapa final'!$O$14),"")</f>
        <v/>
      </c>
      <c r="P38" s="33" t="str">
        <f ca="1">IF(AND('Mapa final'!$Y$9="Baja",'Mapa final'!$AA$9="Menor"),CONCATENATE("R3C",'Mapa final'!$O$9),"")</f>
        <v/>
      </c>
      <c r="Q38" s="34" t="str">
        <f>IF(AND('Mapa final'!$Y$10="Baja",'Mapa final'!$AA$10="Menor"),CONCATENATE("R3C",'Mapa final'!$O$10),"")</f>
        <v/>
      </c>
      <c r="R38" s="34" t="str">
        <f>IF(AND('Mapa final'!$Y$11="Baja",'Mapa final'!$AA$11="Menor"),CONCATENATE("R3C",'Mapa final'!$O$11),"")</f>
        <v/>
      </c>
      <c r="S38" s="34" t="str">
        <f>IF(AND('Mapa final'!$Y$12="Baja",'Mapa final'!$AA$12="Menor"),CONCATENATE("R3C",'Mapa final'!$O$12),"")</f>
        <v/>
      </c>
      <c r="T38" s="34" t="str">
        <f>IF(AND('Mapa final'!$Y$13="Baja",'Mapa final'!$AA$13="Menor"),CONCATENATE("R3C",'Mapa final'!$O$13),"")</f>
        <v/>
      </c>
      <c r="U38" s="35" t="str">
        <f>IF(AND('Mapa final'!$Y$14="Baja",'Mapa final'!$AA$14="Menor"),CONCATENATE("R3C",'Mapa final'!$O$14),"")</f>
        <v/>
      </c>
      <c r="V38" s="33" t="str">
        <f ca="1">IF(AND('Mapa final'!$Y$9="Baja",'Mapa final'!$AA$9="Moderado"),CONCATENATE("R3C",'Mapa final'!$O$9),"")</f>
        <v/>
      </c>
      <c r="W38" s="34" t="str">
        <f>IF(AND('Mapa final'!$Y$10="Baja",'Mapa final'!$AA$10="Moderado"),CONCATENATE("R3C",'Mapa final'!$O$10),"")</f>
        <v/>
      </c>
      <c r="X38" s="34" t="str">
        <f>IF(AND('Mapa final'!$Y$11="Baja",'Mapa final'!$AA$11="Moderado"),CONCATENATE("R3C",'Mapa final'!$O$11),"")</f>
        <v/>
      </c>
      <c r="Y38" s="34" t="str">
        <f>IF(AND('Mapa final'!$Y$12="Baja",'Mapa final'!$AA$12="Moderado"),CONCATENATE("R3C",'Mapa final'!$O$12),"")</f>
        <v/>
      </c>
      <c r="Z38" s="34" t="str">
        <f>IF(AND('Mapa final'!$Y$13="Baja",'Mapa final'!$AA$13="Moderado"),CONCATENATE("R3C",'Mapa final'!$O$13),"")</f>
        <v/>
      </c>
      <c r="AA38" s="35" t="str">
        <f>IF(AND('Mapa final'!$Y$14="Baja",'Mapa final'!$AA$14="Moderado"),CONCATENATE("R3C",'Mapa final'!$O$14),"")</f>
        <v/>
      </c>
      <c r="AB38" s="18" t="str">
        <f ca="1">IF(AND('Mapa final'!$Y$9="Baja",'Mapa final'!$AA$9="Mayor"),CONCATENATE("R3C",'Mapa final'!$O$9),"")</f>
        <v/>
      </c>
      <c r="AC38" s="19" t="str">
        <f>IF(AND('Mapa final'!$Y$10="Baja",'Mapa final'!$AA$10="Mayor"),CONCATENATE("R3C",'Mapa final'!$O$10),"")</f>
        <v/>
      </c>
      <c r="AD38" s="19" t="str">
        <f>IF(AND('Mapa final'!$Y$11="Baja",'Mapa final'!$AA$11="Mayor"),CONCATENATE("R3C",'Mapa final'!$O$11),"")</f>
        <v/>
      </c>
      <c r="AE38" s="19" t="str">
        <f>IF(AND('Mapa final'!$Y$12="Baja",'Mapa final'!$AA$12="Mayor"),CONCATENATE("R3C",'Mapa final'!$O$12),"")</f>
        <v/>
      </c>
      <c r="AF38" s="19" t="str">
        <f>IF(AND('Mapa final'!$Y$13="Baja",'Mapa final'!$AA$13="Mayor"),CONCATENATE("R3C",'Mapa final'!$O$13),"")</f>
        <v/>
      </c>
      <c r="AG38" s="20" t="str">
        <f>IF(AND('Mapa final'!$Y$14="Baja",'Mapa final'!$AA$14="Mayor"),CONCATENATE("R3C",'Mapa final'!$O$14),"")</f>
        <v/>
      </c>
      <c r="AH38" s="21" t="str">
        <f ca="1">IF(AND('Mapa final'!$Y$9="Baja",'Mapa final'!$AA$9="Catastrófico"),CONCATENATE("R3C",'Mapa final'!$O$9),"")</f>
        <v/>
      </c>
      <c r="AI38" s="22" t="str">
        <f>IF(AND('Mapa final'!$Y$10="Baja",'Mapa final'!$AA$10="Catastrófico"),CONCATENATE("R3C",'Mapa final'!$O$10),"")</f>
        <v/>
      </c>
      <c r="AJ38" s="22" t="str">
        <f>IF(AND('Mapa final'!$Y$11="Baja",'Mapa final'!$AA$11="Catastrófico"),CONCATENATE("R3C",'Mapa final'!$O$11),"")</f>
        <v/>
      </c>
      <c r="AK38" s="22" t="str">
        <f>IF(AND('Mapa final'!$Y$12="Baja",'Mapa final'!$AA$12="Catastrófico"),CONCATENATE("R3C",'Mapa final'!$O$12),"")</f>
        <v/>
      </c>
      <c r="AL38" s="22" t="str">
        <f>IF(AND('Mapa final'!$Y$13="Baja",'Mapa final'!$AA$13="Catastrófico"),CONCATENATE("R3C",'Mapa final'!$O$13),"")</f>
        <v/>
      </c>
      <c r="AM38" s="23" t="str">
        <f>IF(AND('Mapa final'!$Y$14="Baja",'Mapa final'!$AA$14="Catastrófico"),CONCATENATE("R3C",'Mapa final'!$O$14),"")</f>
        <v/>
      </c>
      <c r="AN38" s="49"/>
      <c r="AO38" s="319"/>
      <c r="AP38" s="320"/>
      <c r="AQ38" s="320"/>
      <c r="AR38" s="320"/>
      <c r="AS38" s="320"/>
      <c r="AT38" s="321"/>
      <c r="AU38" s="49"/>
      <c r="AV38" s="49"/>
      <c r="AW38" s="49"/>
      <c r="AX38" s="49"/>
      <c r="AY38" s="49"/>
      <c r="AZ38" s="49"/>
      <c r="BA38" s="49"/>
      <c r="BB38" s="49"/>
      <c r="BC38" s="49"/>
      <c r="BD38" s="49"/>
      <c r="BE38" s="49"/>
      <c r="BF38" s="49"/>
      <c r="BG38" s="49"/>
      <c r="BH38" s="49"/>
      <c r="BI38" s="49"/>
      <c r="BJ38" s="49"/>
      <c r="BK38" s="49"/>
      <c r="BL38" s="49"/>
      <c r="BM38" s="49"/>
      <c r="BN38" s="49"/>
      <c r="BO38" s="49"/>
      <c r="BP38" s="49"/>
      <c r="BQ38" s="49"/>
      <c r="BR38" s="49"/>
      <c r="BS38" s="49"/>
      <c r="BT38" s="49"/>
      <c r="BU38" s="49"/>
      <c r="BV38" s="49"/>
      <c r="BW38" s="49"/>
      <c r="BX38" s="49"/>
    </row>
    <row r="39" spans="1:80" ht="15" customHeight="1" x14ac:dyDescent="0.25">
      <c r="A39" s="49"/>
      <c r="B39" s="200"/>
      <c r="C39" s="200"/>
      <c r="D39" s="201"/>
      <c r="E39" s="299"/>
      <c r="F39" s="298"/>
      <c r="G39" s="298"/>
      <c r="H39" s="298"/>
      <c r="I39" s="298"/>
      <c r="J39" s="42" t="str">
        <f>IF(AND('Mapa final'!$Y$15="Baja",'Mapa final'!$AA$15="Leve"),CONCATENATE("R4C",'Mapa final'!$O$15),"")</f>
        <v/>
      </c>
      <c r="K39" s="43" t="str">
        <f>IF(AND('Mapa final'!$Y$16="Baja",'Mapa final'!$AA$16="Leve"),CONCATENATE("R4C",'Mapa final'!$O$16),"")</f>
        <v/>
      </c>
      <c r="L39" s="43" t="str">
        <f>IF(AND('Mapa final'!$Y$17="Baja",'Mapa final'!$AA$17="Leve"),CONCATENATE("R4C",'Mapa final'!$O$17),"")</f>
        <v/>
      </c>
      <c r="M39" s="43" t="str">
        <f>IF(AND('Mapa final'!$Y$18="Baja",'Mapa final'!$AA$18="Leve"),CONCATENATE("R4C",'Mapa final'!$O$18),"")</f>
        <v/>
      </c>
      <c r="N39" s="43" t="str">
        <f>IF(AND('Mapa final'!$Y$19="Baja",'Mapa final'!$AA$19="Leve"),CONCATENATE("R4C",'Mapa final'!$O$19),"")</f>
        <v/>
      </c>
      <c r="O39" s="44" t="str">
        <f>IF(AND('Mapa final'!$Y$20="Baja",'Mapa final'!$AA$20="Leve"),CONCATENATE("R4C",'Mapa final'!$O$20),"")</f>
        <v/>
      </c>
      <c r="P39" s="33" t="str">
        <f>IF(AND('Mapa final'!$Y$15="Baja",'Mapa final'!$AA$15="Menor"),CONCATENATE("R4C",'Mapa final'!$O$15),"")</f>
        <v/>
      </c>
      <c r="Q39" s="34" t="str">
        <f>IF(AND('Mapa final'!$Y$16="Baja",'Mapa final'!$AA$16="Menor"),CONCATENATE("R4C",'Mapa final'!$O$16),"")</f>
        <v/>
      </c>
      <c r="R39" s="34" t="str">
        <f>IF(AND('Mapa final'!$Y$17="Baja",'Mapa final'!$AA$17="Menor"),CONCATENATE("R4C",'Mapa final'!$O$17),"")</f>
        <v/>
      </c>
      <c r="S39" s="34" t="str">
        <f>IF(AND('Mapa final'!$Y$18="Baja",'Mapa final'!$AA$18="Menor"),CONCATENATE("R4C",'Mapa final'!$O$18),"")</f>
        <v/>
      </c>
      <c r="T39" s="34" t="str">
        <f>IF(AND('Mapa final'!$Y$19="Baja",'Mapa final'!$AA$19="Menor"),CONCATENATE("R4C",'Mapa final'!$O$19),"")</f>
        <v/>
      </c>
      <c r="U39" s="35" t="str">
        <f>IF(AND('Mapa final'!$Y$20="Baja",'Mapa final'!$AA$20="Menor"),CONCATENATE("R4C",'Mapa final'!$O$20),"")</f>
        <v/>
      </c>
      <c r="V39" s="33" t="str">
        <f>IF(AND('Mapa final'!$Y$15="Baja",'Mapa final'!$AA$15="Moderado"),CONCATENATE("R4C",'Mapa final'!$O$15),"")</f>
        <v/>
      </c>
      <c r="W39" s="34" t="str">
        <f>IF(AND('Mapa final'!$Y$16="Baja",'Mapa final'!$AA$16="Moderado"),CONCATENATE("R4C",'Mapa final'!$O$16),"")</f>
        <v/>
      </c>
      <c r="X39" s="34" t="str">
        <f>IF(AND('Mapa final'!$Y$17="Baja",'Mapa final'!$AA$17="Moderado"),CONCATENATE("R4C",'Mapa final'!$O$17),"")</f>
        <v/>
      </c>
      <c r="Y39" s="34" t="str">
        <f>IF(AND('Mapa final'!$Y$18="Baja",'Mapa final'!$AA$18="Moderado"),CONCATENATE("R4C",'Mapa final'!$O$18),"")</f>
        <v/>
      </c>
      <c r="Z39" s="34" t="str">
        <f>IF(AND('Mapa final'!$Y$19="Baja",'Mapa final'!$AA$19="Moderado"),CONCATENATE("R4C",'Mapa final'!$O$19),"")</f>
        <v/>
      </c>
      <c r="AA39" s="35" t="str">
        <f>IF(AND('Mapa final'!$Y$20="Baja",'Mapa final'!$AA$20="Moderado"),CONCATENATE("R4C",'Mapa final'!$O$20),"")</f>
        <v/>
      </c>
      <c r="AB39" s="18" t="str">
        <f>IF(AND('Mapa final'!$Y$15="Baja",'Mapa final'!$AA$15="Mayor"),CONCATENATE("R4C",'Mapa final'!$O$15),"")</f>
        <v/>
      </c>
      <c r="AC39" s="19" t="str">
        <f>IF(AND('Mapa final'!$Y$16="Baja",'Mapa final'!$AA$16="Mayor"),CONCATENATE("R4C",'Mapa final'!$O$16),"")</f>
        <v/>
      </c>
      <c r="AD39" s="19" t="str">
        <f>IF(AND('Mapa final'!$Y$17="Baja",'Mapa final'!$AA$17="Mayor"),CONCATENATE("R4C",'Mapa final'!$O$17),"")</f>
        <v/>
      </c>
      <c r="AE39" s="19" t="str">
        <f>IF(AND('Mapa final'!$Y$18="Baja",'Mapa final'!$AA$18="Mayor"),CONCATENATE("R4C",'Mapa final'!$O$18),"")</f>
        <v/>
      </c>
      <c r="AF39" s="19" t="str">
        <f>IF(AND('Mapa final'!$Y$19="Baja",'Mapa final'!$AA$19="Mayor"),CONCATENATE("R4C",'Mapa final'!$O$19),"")</f>
        <v/>
      </c>
      <c r="AG39" s="20" t="str">
        <f>IF(AND('Mapa final'!$Y$20="Baja",'Mapa final'!$AA$20="Mayor"),CONCATENATE("R4C",'Mapa final'!$O$20),"")</f>
        <v/>
      </c>
      <c r="AH39" s="21" t="str">
        <f>IF(AND('Mapa final'!$Y$15="Baja",'Mapa final'!$AA$15="Catastrófico"),CONCATENATE("R4C",'Mapa final'!$O$15),"")</f>
        <v/>
      </c>
      <c r="AI39" s="22" t="str">
        <f>IF(AND('Mapa final'!$Y$16="Baja",'Mapa final'!$AA$16="Catastrófico"),CONCATENATE("R4C",'Mapa final'!$O$16),"")</f>
        <v/>
      </c>
      <c r="AJ39" s="22" t="str">
        <f>IF(AND('Mapa final'!$Y$17="Baja",'Mapa final'!$AA$17="Catastrófico"),CONCATENATE("R4C",'Mapa final'!$O$17),"")</f>
        <v/>
      </c>
      <c r="AK39" s="22" t="str">
        <f>IF(AND('Mapa final'!$Y$18="Baja",'Mapa final'!$AA$18="Catastrófico"),CONCATENATE("R4C",'Mapa final'!$O$18),"")</f>
        <v/>
      </c>
      <c r="AL39" s="22" t="str">
        <f>IF(AND('Mapa final'!$Y$19="Baja",'Mapa final'!$AA$19="Catastrófico"),CONCATENATE("R4C",'Mapa final'!$O$19),"")</f>
        <v/>
      </c>
      <c r="AM39" s="23" t="str">
        <f>IF(AND('Mapa final'!$Y$20="Baja",'Mapa final'!$AA$20="Catastrófico"),CONCATENATE("R4C",'Mapa final'!$O$20),"")</f>
        <v/>
      </c>
      <c r="AN39" s="49"/>
      <c r="AO39" s="319"/>
      <c r="AP39" s="320"/>
      <c r="AQ39" s="320"/>
      <c r="AR39" s="320"/>
      <c r="AS39" s="320"/>
      <c r="AT39" s="321"/>
      <c r="AU39" s="49"/>
      <c r="AV39" s="49"/>
      <c r="AW39" s="49"/>
      <c r="AX39" s="49"/>
      <c r="AY39" s="49"/>
      <c r="AZ39" s="49"/>
      <c r="BA39" s="49"/>
      <c r="BB39" s="49"/>
      <c r="BC39" s="49"/>
      <c r="BD39" s="49"/>
      <c r="BE39" s="49"/>
      <c r="BF39" s="49"/>
      <c r="BG39" s="49"/>
      <c r="BH39" s="49"/>
      <c r="BI39" s="49"/>
      <c r="BJ39" s="49"/>
      <c r="BK39" s="49"/>
      <c r="BL39" s="49"/>
      <c r="BM39" s="49"/>
      <c r="BN39" s="49"/>
      <c r="BO39" s="49"/>
      <c r="BP39" s="49"/>
      <c r="BQ39" s="49"/>
      <c r="BR39" s="49"/>
      <c r="BS39" s="49"/>
      <c r="BT39" s="49"/>
      <c r="BU39" s="49"/>
      <c r="BV39" s="49"/>
      <c r="BW39" s="49"/>
      <c r="BX39" s="49"/>
    </row>
    <row r="40" spans="1:80" ht="15" customHeight="1" x14ac:dyDescent="0.25">
      <c r="A40" s="49"/>
      <c r="B40" s="200"/>
      <c r="C40" s="200"/>
      <c r="D40" s="201"/>
      <c r="E40" s="299"/>
      <c r="F40" s="298"/>
      <c r="G40" s="298"/>
      <c r="H40" s="298"/>
      <c r="I40" s="298"/>
      <c r="J40" s="42" t="str">
        <f>IF(AND('Mapa final'!$Y$21="Baja",'Mapa final'!$AA$21="Leve"),CONCATENATE("R5C",'Mapa final'!$O$21),"")</f>
        <v/>
      </c>
      <c r="K40" s="43" t="str">
        <f>IF(AND('Mapa final'!$Y$22="Baja",'Mapa final'!$AA$22="Leve"),CONCATENATE("R5C",'Mapa final'!$O$22),"")</f>
        <v/>
      </c>
      <c r="L40" s="43" t="str">
        <f>IF(AND('Mapa final'!$Y$23="Baja",'Mapa final'!$AA$23="Leve"),CONCATENATE("R5C",'Mapa final'!$O$23),"")</f>
        <v/>
      </c>
      <c r="M40" s="43" t="str">
        <f>IF(AND('Mapa final'!$Y$24="Baja",'Mapa final'!$AA$24="Leve"),CONCATENATE("R5C",'Mapa final'!$O$24),"")</f>
        <v/>
      </c>
      <c r="N40" s="43" t="str">
        <f>IF(AND('Mapa final'!$Y$25="Baja",'Mapa final'!$AA$25="Leve"),CONCATENATE("R5C",'Mapa final'!$O$25),"")</f>
        <v/>
      </c>
      <c r="O40" s="44" t="str">
        <f>IF(AND('Mapa final'!$Y$26="Baja",'Mapa final'!$AA$26="Leve"),CONCATENATE("R5C",'Mapa final'!$O$26),"")</f>
        <v/>
      </c>
      <c r="P40" s="33" t="str">
        <f>IF(AND('Mapa final'!$Y$21="Baja",'Mapa final'!$AA$21="Menor"),CONCATENATE("R5C",'Mapa final'!$O$21),"")</f>
        <v/>
      </c>
      <c r="Q40" s="34" t="str">
        <f>IF(AND('Mapa final'!$Y$22="Baja",'Mapa final'!$AA$22="Menor"),CONCATENATE("R5C",'Mapa final'!$O$22),"")</f>
        <v/>
      </c>
      <c r="R40" s="34" t="str">
        <f>IF(AND('Mapa final'!$Y$23="Baja",'Mapa final'!$AA$23="Menor"),CONCATENATE("R5C",'Mapa final'!$O$23),"")</f>
        <v/>
      </c>
      <c r="S40" s="34" t="str">
        <f>IF(AND('Mapa final'!$Y$24="Baja",'Mapa final'!$AA$24="Menor"),CONCATENATE("R5C",'Mapa final'!$O$24),"")</f>
        <v/>
      </c>
      <c r="T40" s="34" t="str">
        <f>IF(AND('Mapa final'!$Y$25="Baja",'Mapa final'!$AA$25="Menor"),CONCATENATE("R5C",'Mapa final'!$O$25),"")</f>
        <v/>
      </c>
      <c r="U40" s="35" t="str">
        <f>IF(AND('Mapa final'!$Y$26="Baja",'Mapa final'!$AA$26="Menor"),CONCATENATE("R5C",'Mapa final'!$O$26),"")</f>
        <v/>
      </c>
      <c r="V40" s="33" t="str">
        <f>IF(AND('Mapa final'!$Y$21="Baja",'Mapa final'!$AA$21="Moderado"),CONCATENATE("R5C",'Mapa final'!$O$21),"")</f>
        <v/>
      </c>
      <c r="W40" s="34" t="str">
        <f>IF(AND('Mapa final'!$Y$22="Baja",'Mapa final'!$AA$22="Moderado"),CONCATENATE("R5C",'Mapa final'!$O$22),"")</f>
        <v/>
      </c>
      <c r="X40" s="34" t="str">
        <f>IF(AND('Mapa final'!$Y$23="Baja",'Mapa final'!$AA$23="Moderado"),CONCATENATE("R5C",'Mapa final'!$O$23),"")</f>
        <v/>
      </c>
      <c r="Y40" s="34" t="str">
        <f>IF(AND('Mapa final'!$Y$24="Baja",'Mapa final'!$AA$24="Moderado"),CONCATENATE("R5C",'Mapa final'!$O$24),"")</f>
        <v/>
      </c>
      <c r="Z40" s="34" t="str">
        <f>IF(AND('Mapa final'!$Y$25="Baja",'Mapa final'!$AA$25="Moderado"),CONCATENATE("R5C",'Mapa final'!$O$25),"")</f>
        <v/>
      </c>
      <c r="AA40" s="35" t="str">
        <f>IF(AND('Mapa final'!$Y$26="Baja",'Mapa final'!$AA$26="Moderado"),CONCATENATE("R5C",'Mapa final'!$O$26),"")</f>
        <v/>
      </c>
      <c r="AB40" s="18" t="str">
        <f>IF(AND('Mapa final'!$Y$21="Baja",'Mapa final'!$AA$21="Mayor"),CONCATENATE("R5C",'Mapa final'!$O$21),"")</f>
        <v/>
      </c>
      <c r="AC40" s="19" t="str">
        <f>IF(AND('Mapa final'!$Y$22="Baja",'Mapa final'!$AA$22="Mayor"),CONCATENATE("R5C",'Mapa final'!$O$22),"")</f>
        <v/>
      </c>
      <c r="AD40" s="19" t="str">
        <f>IF(AND('Mapa final'!$Y$23="Baja",'Mapa final'!$AA$23="Mayor"),CONCATENATE("R5C",'Mapa final'!$O$23),"")</f>
        <v/>
      </c>
      <c r="AE40" s="19" t="str">
        <f>IF(AND('Mapa final'!$Y$24="Baja",'Mapa final'!$AA$24="Mayor"),CONCATENATE("R5C",'Mapa final'!$O$24),"")</f>
        <v/>
      </c>
      <c r="AF40" s="19" t="str">
        <f>IF(AND('Mapa final'!$Y$25="Baja",'Mapa final'!$AA$25="Mayor"),CONCATENATE("R5C",'Mapa final'!$O$25),"")</f>
        <v/>
      </c>
      <c r="AG40" s="20" t="str">
        <f>IF(AND('Mapa final'!$Y$26="Baja",'Mapa final'!$AA$26="Mayor"),CONCATENATE("R5C",'Mapa final'!$O$26),"")</f>
        <v/>
      </c>
      <c r="AH40" s="21" t="str">
        <f>IF(AND('Mapa final'!$Y$21="Baja",'Mapa final'!$AA$21="Catastrófico"),CONCATENATE("R5C",'Mapa final'!$O$21),"")</f>
        <v/>
      </c>
      <c r="AI40" s="22" t="str">
        <f>IF(AND('Mapa final'!$Y$22="Baja",'Mapa final'!$AA$22="Catastrófico"),CONCATENATE("R5C",'Mapa final'!$O$22),"")</f>
        <v/>
      </c>
      <c r="AJ40" s="22" t="str">
        <f>IF(AND('Mapa final'!$Y$23="Baja",'Mapa final'!$AA$23="Catastrófico"),CONCATENATE("R5C",'Mapa final'!$O$23),"")</f>
        <v/>
      </c>
      <c r="AK40" s="22" t="str">
        <f>IF(AND('Mapa final'!$Y$24="Baja",'Mapa final'!$AA$24="Catastrófico"),CONCATENATE("R5C",'Mapa final'!$O$24),"")</f>
        <v/>
      </c>
      <c r="AL40" s="22" t="str">
        <f>IF(AND('Mapa final'!$Y$25="Baja",'Mapa final'!$AA$25="Catastrófico"),CONCATENATE("R5C",'Mapa final'!$O$25),"")</f>
        <v/>
      </c>
      <c r="AM40" s="23" t="str">
        <f>IF(AND('Mapa final'!$Y$26="Baja",'Mapa final'!$AA$26="Catastrófico"),CONCATENATE("R5C",'Mapa final'!$O$26),"")</f>
        <v/>
      </c>
      <c r="AN40" s="49"/>
      <c r="AO40" s="319"/>
      <c r="AP40" s="320"/>
      <c r="AQ40" s="320"/>
      <c r="AR40" s="320"/>
      <c r="AS40" s="320"/>
      <c r="AT40" s="321"/>
      <c r="AU40" s="49"/>
      <c r="AV40" s="49"/>
      <c r="AW40" s="49"/>
      <c r="AX40" s="49"/>
      <c r="AY40" s="49"/>
      <c r="AZ40" s="49"/>
      <c r="BA40" s="49"/>
      <c r="BB40" s="49"/>
      <c r="BC40" s="49"/>
      <c r="BD40" s="49"/>
      <c r="BE40" s="49"/>
      <c r="BF40" s="49"/>
      <c r="BG40" s="49"/>
      <c r="BH40" s="49"/>
      <c r="BI40" s="49"/>
      <c r="BJ40" s="49"/>
      <c r="BK40" s="49"/>
      <c r="BL40" s="49"/>
      <c r="BM40" s="49"/>
      <c r="BN40" s="49"/>
      <c r="BO40" s="49"/>
      <c r="BP40" s="49"/>
      <c r="BQ40" s="49"/>
      <c r="BR40" s="49"/>
      <c r="BS40" s="49"/>
      <c r="BT40" s="49"/>
      <c r="BU40" s="49"/>
      <c r="BV40" s="49"/>
      <c r="BW40" s="49"/>
      <c r="BX40" s="49"/>
    </row>
    <row r="41" spans="1:80" ht="15" customHeight="1" x14ac:dyDescent="0.25">
      <c r="A41" s="49"/>
      <c r="B41" s="200"/>
      <c r="C41" s="200"/>
      <c r="D41" s="201"/>
      <c r="E41" s="299"/>
      <c r="F41" s="298"/>
      <c r="G41" s="298"/>
      <c r="H41" s="298"/>
      <c r="I41" s="298"/>
      <c r="J41" s="42" t="str">
        <f>IF(AND('Mapa final'!$Y$27="Baja",'Mapa final'!$AA$27="Leve"),CONCATENATE("R6C",'Mapa final'!$O$27),"")</f>
        <v/>
      </c>
      <c r="K41" s="43" t="str">
        <f>IF(AND('Mapa final'!$Y$28="Baja",'Mapa final'!$AA$28="Leve"),CONCATENATE("R6C",'Mapa final'!$O$28),"")</f>
        <v/>
      </c>
      <c r="L41" s="43" t="str">
        <f>IF(AND('Mapa final'!$Y$29="Baja",'Mapa final'!$AA$29="Leve"),CONCATENATE("R6C",'Mapa final'!$O$29),"")</f>
        <v/>
      </c>
      <c r="M41" s="43" t="str">
        <f>IF(AND('Mapa final'!$Y$30="Baja",'Mapa final'!$AA$30="Leve"),CONCATENATE("R6C",'Mapa final'!$O$30),"")</f>
        <v/>
      </c>
      <c r="N41" s="43" t="str">
        <f>IF(AND('Mapa final'!$Y$31="Baja",'Mapa final'!$AA$31="Leve"),CONCATENATE("R6C",'Mapa final'!$O$31),"")</f>
        <v/>
      </c>
      <c r="O41" s="44" t="str">
        <f>IF(AND('Mapa final'!$Y$32="Baja",'Mapa final'!$AA$32="Leve"),CONCATENATE("R6C",'Mapa final'!$O$32),"")</f>
        <v/>
      </c>
      <c r="P41" s="33" t="str">
        <f>IF(AND('Mapa final'!$Y$27="Baja",'Mapa final'!$AA$27="Menor"),CONCATENATE("R6C",'Mapa final'!$O$27),"")</f>
        <v/>
      </c>
      <c r="Q41" s="34" t="str">
        <f>IF(AND('Mapa final'!$Y$28="Baja",'Mapa final'!$AA$28="Menor"),CONCATENATE("R6C",'Mapa final'!$O$28),"")</f>
        <v/>
      </c>
      <c r="R41" s="34" t="str">
        <f>IF(AND('Mapa final'!$Y$29="Baja",'Mapa final'!$AA$29="Menor"),CONCATENATE("R6C",'Mapa final'!$O$29),"")</f>
        <v/>
      </c>
      <c r="S41" s="34" t="str">
        <f>IF(AND('Mapa final'!$Y$30="Baja",'Mapa final'!$AA$30="Menor"),CONCATENATE("R6C",'Mapa final'!$O$30),"")</f>
        <v/>
      </c>
      <c r="T41" s="34" t="str">
        <f>IF(AND('Mapa final'!$Y$31="Baja",'Mapa final'!$AA$31="Menor"),CONCATENATE("R6C",'Mapa final'!$O$31),"")</f>
        <v/>
      </c>
      <c r="U41" s="35" t="str">
        <f>IF(AND('Mapa final'!$Y$32="Baja",'Mapa final'!$AA$32="Menor"),CONCATENATE("R6C",'Mapa final'!$O$32),"")</f>
        <v/>
      </c>
      <c r="V41" s="33" t="str">
        <f>IF(AND('Mapa final'!$Y$27="Baja",'Mapa final'!$AA$27="Moderado"),CONCATENATE("R6C",'Mapa final'!$O$27),"")</f>
        <v/>
      </c>
      <c r="W41" s="34" t="str">
        <f>IF(AND('Mapa final'!$Y$28="Baja",'Mapa final'!$AA$28="Moderado"),CONCATENATE("R6C",'Mapa final'!$O$28),"")</f>
        <v/>
      </c>
      <c r="X41" s="34" t="str">
        <f>IF(AND('Mapa final'!$Y$29="Baja",'Mapa final'!$AA$29="Moderado"),CONCATENATE("R6C",'Mapa final'!$O$29),"")</f>
        <v/>
      </c>
      <c r="Y41" s="34" t="str">
        <f>IF(AND('Mapa final'!$Y$30="Baja",'Mapa final'!$AA$30="Moderado"),CONCATENATE("R6C",'Mapa final'!$O$30),"")</f>
        <v/>
      </c>
      <c r="Z41" s="34" t="str">
        <f>IF(AND('Mapa final'!$Y$31="Baja",'Mapa final'!$AA$31="Moderado"),CONCATENATE("R6C",'Mapa final'!$O$31),"")</f>
        <v/>
      </c>
      <c r="AA41" s="35" t="str">
        <f>IF(AND('Mapa final'!$Y$32="Baja",'Mapa final'!$AA$32="Moderado"),CONCATENATE("R6C",'Mapa final'!$O$32),"")</f>
        <v/>
      </c>
      <c r="AB41" s="18" t="str">
        <f>IF(AND('Mapa final'!$Y$27="Baja",'Mapa final'!$AA$27="Mayor"),CONCATENATE("R6C",'Mapa final'!$O$27),"")</f>
        <v/>
      </c>
      <c r="AC41" s="19" t="str">
        <f>IF(AND('Mapa final'!$Y$28="Baja",'Mapa final'!$AA$28="Mayor"),CONCATENATE("R6C",'Mapa final'!$O$28),"")</f>
        <v/>
      </c>
      <c r="AD41" s="19" t="str">
        <f>IF(AND('Mapa final'!$Y$29="Baja",'Mapa final'!$AA$29="Mayor"),CONCATENATE("R6C",'Mapa final'!$O$29),"")</f>
        <v/>
      </c>
      <c r="AE41" s="19" t="str">
        <f>IF(AND('Mapa final'!$Y$30="Baja",'Mapa final'!$AA$30="Mayor"),CONCATENATE("R6C",'Mapa final'!$O$30),"")</f>
        <v/>
      </c>
      <c r="AF41" s="19" t="str">
        <f>IF(AND('Mapa final'!$Y$31="Baja",'Mapa final'!$AA$31="Mayor"),CONCATENATE("R6C",'Mapa final'!$O$31),"")</f>
        <v/>
      </c>
      <c r="AG41" s="20" t="str">
        <f>IF(AND('Mapa final'!$Y$32="Baja",'Mapa final'!$AA$32="Mayor"),CONCATENATE("R6C",'Mapa final'!$O$32),"")</f>
        <v/>
      </c>
      <c r="AH41" s="21" t="str">
        <f>IF(AND('Mapa final'!$Y$27="Baja",'Mapa final'!$AA$27="Catastrófico"),CONCATENATE("R6C",'Mapa final'!$O$27),"")</f>
        <v/>
      </c>
      <c r="AI41" s="22" t="str">
        <f>IF(AND('Mapa final'!$Y$28="Baja",'Mapa final'!$AA$28="Catastrófico"),CONCATENATE("R6C",'Mapa final'!$O$28),"")</f>
        <v/>
      </c>
      <c r="AJ41" s="22" t="str">
        <f>IF(AND('Mapa final'!$Y$29="Baja",'Mapa final'!$AA$29="Catastrófico"),CONCATENATE("R6C",'Mapa final'!$O$29),"")</f>
        <v/>
      </c>
      <c r="AK41" s="22" t="str">
        <f>IF(AND('Mapa final'!$Y$30="Baja",'Mapa final'!$AA$30="Catastrófico"),CONCATENATE("R6C",'Mapa final'!$O$30),"")</f>
        <v/>
      </c>
      <c r="AL41" s="22" t="str">
        <f>IF(AND('Mapa final'!$Y$31="Baja",'Mapa final'!$AA$31="Catastrófico"),CONCATENATE("R6C",'Mapa final'!$O$31),"")</f>
        <v/>
      </c>
      <c r="AM41" s="23" t="str">
        <f>IF(AND('Mapa final'!$Y$32="Baja",'Mapa final'!$AA$32="Catastrófico"),CONCATENATE("R6C",'Mapa final'!$O$32),"")</f>
        <v/>
      </c>
      <c r="AN41" s="49"/>
      <c r="AO41" s="319"/>
      <c r="AP41" s="320"/>
      <c r="AQ41" s="320"/>
      <c r="AR41" s="320"/>
      <c r="AS41" s="320"/>
      <c r="AT41" s="321"/>
      <c r="AU41" s="49"/>
      <c r="AV41" s="49"/>
      <c r="AW41" s="49"/>
      <c r="AX41" s="49"/>
      <c r="AY41" s="49"/>
      <c r="AZ41" s="49"/>
      <c r="BA41" s="49"/>
      <c r="BB41" s="49"/>
      <c r="BC41" s="49"/>
      <c r="BD41" s="49"/>
      <c r="BE41" s="49"/>
      <c r="BF41" s="49"/>
      <c r="BG41" s="49"/>
      <c r="BH41" s="49"/>
      <c r="BI41" s="49"/>
      <c r="BJ41" s="49"/>
      <c r="BK41" s="49"/>
      <c r="BL41" s="49"/>
      <c r="BM41" s="49"/>
      <c r="BN41" s="49"/>
      <c r="BO41" s="49"/>
      <c r="BP41" s="49"/>
      <c r="BQ41" s="49"/>
      <c r="BR41" s="49"/>
      <c r="BS41" s="49"/>
      <c r="BT41" s="49"/>
      <c r="BU41" s="49"/>
      <c r="BV41" s="49"/>
      <c r="BW41" s="49"/>
      <c r="BX41" s="49"/>
    </row>
    <row r="42" spans="1:80" ht="15" customHeight="1" x14ac:dyDescent="0.25">
      <c r="A42" s="49"/>
      <c r="B42" s="200"/>
      <c r="C42" s="200"/>
      <c r="D42" s="201"/>
      <c r="E42" s="299"/>
      <c r="F42" s="298"/>
      <c r="G42" s="298"/>
      <c r="H42" s="298"/>
      <c r="I42" s="298"/>
      <c r="J42" s="42" t="str">
        <f>IF(AND('Mapa final'!$Y$33="Baja",'Mapa final'!$AA$33="Leve"),CONCATENATE("R7C",'Mapa final'!$O$33),"")</f>
        <v/>
      </c>
      <c r="K42" s="43" t="str">
        <f>IF(AND('Mapa final'!$Y$34="Baja",'Mapa final'!$AA$34="Leve"),CONCATENATE("R7C",'Mapa final'!$O$34),"")</f>
        <v/>
      </c>
      <c r="L42" s="43" t="str">
        <f>IF(AND('Mapa final'!$Y$35="Baja",'Mapa final'!$AA$35="Leve"),CONCATENATE("R7C",'Mapa final'!$O$35),"")</f>
        <v/>
      </c>
      <c r="M42" s="43" t="str">
        <f>IF(AND('Mapa final'!$Y$36="Baja",'Mapa final'!$AA$36="Leve"),CONCATENATE("R7C",'Mapa final'!$O$36),"")</f>
        <v/>
      </c>
      <c r="N42" s="43" t="str">
        <f>IF(AND('Mapa final'!$Y$37="Baja",'Mapa final'!$AA$37="Leve"),CONCATENATE("R7C",'Mapa final'!$O$37),"")</f>
        <v/>
      </c>
      <c r="O42" s="44" t="str">
        <f>IF(AND('Mapa final'!$Y$38="Baja",'Mapa final'!$AA$38="Leve"),CONCATENATE("R7C",'Mapa final'!$O$38),"")</f>
        <v/>
      </c>
      <c r="P42" s="33" t="str">
        <f>IF(AND('Mapa final'!$Y$33="Baja",'Mapa final'!$AA$33="Menor"),CONCATENATE("R7C",'Mapa final'!$O$33),"")</f>
        <v/>
      </c>
      <c r="Q42" s="34" t="str">
        <f>IF(AND('Mapa final'!$Y$34="Baja",'Mapa final'!$AA$34="Menor"),CONCATENATE("R7C",'Mapa final'!$O$34),"")</f>
        <v/>
      </c>
      <c r="R42" s="34" t="str">
        <f>IF(AND('Mapa final'!$Y$35="Baja",'Mapa final'!$AA$35="Menor"),CONCATENATE("R7C",'Mapa final'!$O$35),"")</f>
        <v/>
      </c>
      <c r="S42" s="34" t="str">
        <f>IF(AND('Mapa final'!$Y$36="Baja",'Mapa final'!$AA$36="Menor"),CONCATENATE("R7C",'Mapa final'!$O$36),"")</f>
        <v/>
      </c>
      <c r="T42" s="34" t="str">
        <f>IF(AND('Mapa final'!$Y$37="Baja",'Mapa final'!$AA$37="Menor"),CONCATENATE("R7C",'Mapa final'!$O$37),"")</f>
        <v/>
      </c>
      <c r="U42" s="35" t="str">
        <f>IF(AND('Mapa final'!$Y$38="Baja",'Mapa final'!$AA$38="Menor"),CONCATENATE("R7C",'Mapa final'!$O$38),"")</f>
        <v/>
      </c>
      <c r="V42" s="33" t="str">
        <f>IF(AND('Mapa final'!$Y$33="Baja",'Mapa final'!$AA$33="Moderado"),CONCATENATE("R7C",'Mapa final'!$O$33),"")</f>
        <v/>
      </c>
      <c r="W42" s="34" t="str">
        <f>IF(AND('Mapa final'!$Y$34="Baja",'Mapa final'!$AA$34="Moderado"),CONCATENATE("R7C",'Mapa final'!$O$34),"")</f>
        <v/>
      </c>
      <c r="X42" s="34" t="str">
        <f>IF(AND('Mapa final'!$Y$35="Baja",'Mapa final'!$AA$35="Moderado"),CONCATENATE("R7C",'Mapa final'!$O$35),"")</f>
        <v/>
      </c>
      <c r="Y42" s="34" t="str">
        <f>IF(AND('Mapa final'!$Y$36="Baja",'Mapa final'!$AA$36="Moderado"),CONCATENATE("R7C",'Mapa final'!$O$36),"")</f>
        <v/>
      </c>
      <c r="Z42" s="34" t="str">
        <f>IF(AND('Mapa final'!$Y$37="Baja",'Mapa final'!$AA$37="Moderado"),CONCATENATE("R7C",'Mapa final'!$O$37),"")</f>
        <v/>
      </c>
      <c r="AA42" s="35" t="str">
        <f>IF(AND('Mapa final'!$Y$38="Baja",'Mapa final'!$AA$38="Moderado"),CONCATENATE("R7C",'Mapa final'!$O$38),"")</f>
        <v/>
      </c>
      <c r="AB42" s="18" t="str">
        <f>IF(AND('Mapa final'!$Y$33="Baja",'Mapa final'!$AA$33="Mayor"),CONCATENATE("R7C",'Mapa final'!$O$33),"")</f>
        <v/>
      </c>
      <c r="AC42" s="19" t="str">
        <f>IF(AND('Mapa final'!$Y$34="Baja",'Mapa final'!$AA$34="Mayor"),CONCATENATE("R7C",'Mapa final'!$O$34),"")</f>
        <v/>
      </c>
      <c r="AD42" s="19" t="str">
        <f>IF(AND('Mapa final'!$Y$35="Baja",'Mapa final'!$AA$35="Mayor"),CONCATENATE("R7C",'Mapa final'!$O$35),"")</f>
        <v/>
      </c>
      <c r="AE42" s="19" t="str">
        <f>IF(AND('Mapa final'!$Y$36="Baja",'Mapa final'!$AA$36="Mayor"),CONCATENATE("R7C",'Mapa final'!$O$36),"")</f>
        <v/>
      </c>
      <c r="AF42" s="19" t="str">
        <f>IF(AND('Mapa final'!$Y$37="Baja",'Mapa final'!$AA$37="Mayor"),CONCATENATE("R7C",'Mapa final'!$O$37),"")</f>
        <v/>
      </c>
      <c r="AG42" s="20" t="str">
        <f>IF(AND('Mapa final'!$Y$38="Baja",'Mapa final'!$AA$38="Mayor"),CONCATENATE("R7C",'Mapa final'!$O$38),"")</f>
        <v/>
      </c>
      <c r="AH42" s="21" t="str">
        <f>IF(AND('Mapa final'!$Y$33="Baja",'Mapa final'!$AA$33="Catastrófico"),CONCATENATE("R7C",'Mapa final'!$O$33),"")</f>
        <v/>
      </c>
      <c r="AI42" s="22" t="str">
        <f>IF(AND('Mapa final'!$Y$34="Baja",'Mapa final'!$AA$34="Catastrófico"),CONCATENATE("R7C",'Mapa final'!$O$34),"")</f>
        <v/>
      </c>
      <c r="AJ42" s="22" t="str">
        <f>IF(AND('Mapa final'!$Y$35="Baja",'Mapa final'!$AA$35="Catastrófico"),CONCATENATE("R7C",'Mapa final'!$O$35),"")</f>
        <v/>
      </c>
      <c r="AK42" s="22" t="str">
        <f>IF(AND('Mapa final'!$Y$36="Baja",'Mapa final'!$AA$36="Catastrófico"),CONCATENATE("R7C",'Mapa final'!$O$36),"")</f>
        <v/>
      </c>
      <c r="AL42" s="22" t="str">
        <f>IF(AND('Mapa final'!$Y$37="Baja",'Mapa final'!$AA$37="Catastrófico"),CONCATENATE("R7C",'Mapa final'!$O$37),"")</f>
        <v/>
      </c>
      <c r="AM42" s="23" t="str">
        <f>IF(AND('Mapa final'!$Y$38="Baja",'Mapa final'!$AA$38="Catastrófico"),CONCATENATE("R7C",'Mapa final'!$O$38),"")</f>
        <v/>
      </c>
      <c r="AN42" s="49"/>
      <c r="AO42" s="319"/>
      <c r="AP42" s="320"/>
      <c r="AQ42" s="320"/>
      <c r="AR42" s="320"/>
      <c r="AS42" s="320"/>
      <c r="AT42" s="321"/>
      <c r="AU42" s="49"/>
      <c r="AV42" s="49"/>
      <c r="AW42" s="49"/>
      <c r="AX42" s="49"/>
      <c r="AY42" s="49"/>
      <c r="AZ42" s="49"/>
      <c r="BA42" s="49"/>
      <c r="BB42" s="49"/>
      <c r="BC42" s="49"/>
      <c r="BD42" s="49"/>
      <c r="BE42" s="49"/>
      <c r="BF42" s="49"/>
      <c r="BG42" s="49"/>
      <c r="BH42" s="49"/>
      <c r="BI42" s="49"/>
      <c r="BJ42" s="49"/>
      <c r="BK42" s="49"/>
      <c r="BL42" s="49"/>
      <c r="BM42" s="49"/>
      <c r="BN42" s="49"/>
      <c r="BO42" s="49"/>
      <c r="BP42" s="49"/>
      <c r="BQ42" s="49"/>
      <c r="BR42" s="49"/>
      <c r="BS42" s="49"/>
      <c r="BT42" s="49"/>
      <c r="BU42" s="49"/>
      <c r="BV42" s="49"/>
      <c r="BW42" s="49"/>
      <c r="BX42" s="49"/>
    </row>
    <row r="43" spans="1:80" ht="15" customHeight="1" x14ac:dyDescent="0.25">
      <c r="A43" s="49"/>
      <c r="B43" s="200"/>
      <c r="C43" s="200"/>
      <c r="D43" s="201"/>
      <c r="E43" s="299"/>
      <c r="F43" s="298"/>
      <c r="G43" s="298"/>
      <c r="H43" s="298"/>
      <c r="I43" s="298"/>
      <c r="J43" s="42" t="str">
        <f>IF(AND('Mapa final'!$Y$39="Baja",'Mapa final'!$AA$39="Leve"),CONCATENATE("R8C",'Mapa final'!$O$39),"")</f>
        <v/>
      </c>
      <c r="K43" s="43" t="str">
        <f>IF(AND('Mapa final'!$Y$40="Baja",'Mapa final'!$AA$40="Leve"),CONCATENATE("R8C",'Mapa final'!$O$40),"")</f>
        <v/>
      </c>
      <c r="L43" s="43" t="str">
        <f>IF(AND('Mapa final'!$Y$41="Baja",'Mapa final'!$AA$41="Leve"),CONCATENATE("R8C",'Mapa final'!$O$41),"")</f>
        <v/>
      </c>
      <c r="M43" s="43" t="str">
        <f>IF(AND('Mapa final'!$Y$42="Baja",'Mapa final'!$AA$42="Leve"),CONCATENATE("R8C",'Mapa final'!$O$42),"")</f>
        <v/>
      </c>
      <c r="N43" s="43" t="str">
        <f>IF(AND('Mapa final'!$Y$43="Baja",'Mapa final'!$AA$43="Leve"),CONCATENATE("R8C",'Mapa final'!$O$43),"")</f>
        <v/>
      </c>
      <c r="O43" s="44" t="str">
        <f>IF(AND('Mapa final'!$Y$44="Baja",'Mapa final'!$AA$44="Leve"),CONCATENATE("R8C",'Mapa final'!$O$44),"")</f>
        <v/>
      </c>
      <c r="P43" s="33" t="str">
        <f>IF(AND('Mapa final'!$Y$39="Baja",'Mapa final'!$AA$39="Menor"),CONCATENATE("R8C",'Mapa final'!$O$39),"")</f>
        <v/>
      </c>
      <c r="Q43" s="34" t="str">
        <f>IF(AND('Mapa final'!$Y$40="Baja",'Mapa final'!$AA$40="Menor"),CONCATENATE("R8C",'Mapa final'!$O$40),"")</f>
        <v/>
      </c>
      <c r="R43" s="34" t="str">
        <f>IF(AND('Mapa final'!$Y$41="Baja",'Mapa final'!$AA$41="Menor"),CONCATENATE("R8C",'Mapa final'!$O$41),"")</f>
        <v/>
      </c>
      <c r="S43" s="34" t="str">
        <f>IF(AND('Mapa final'!$Y$42="Baja",'Mapa final'!$AA$42="Menor"),CONCATENATE("R8C",'Mapa final'!$O$42),"")</f>
        <v/>
      </c>
      <c r="T43" s="34" t="str">
        <f>IF(AND('Mapa final'!$Y$43="Baja",'Mapa final'!$AA$43="Menor"),CONCATENATE("R8C",'Mapa final'!$O$43),"")</f>
        <v/>
      </c>
      <c r="U43" s="35" t="str">
        <f>IF(AND('Mapa final'!$Y$44="Baja",'Mapa final'!$AA$44="Menor"),CONCATENATE("R8C",'Mapa final'!$O$44),"")</f>
        <v/>
      </c>
      <c r="V43" s="33" t="str">
        <f>IF(AND('Mapa final'!$Y$39="Baja",'Mapa final'!$AA$39="Moderado"),CONCATENATE("R8C",'Mapa final'!$O$39),"")</f>
        <v/>
      </c>
      <c r="W43" s="34" t="str">
        <f>IF(AND('Mapa final'!$Y$40="Baja",'Mapa final'!$AA$40="Moderado"),CONCATENATE("R8C",'Mapa final'!$O$40),"")</f>
        <v/>
      </c>
      <c r="X43" s="34" t="str">
        <f>IF(AND('Mapa final'!$Y$41="Baja",'Mapa final'!$AA$41="Moderado"),CONCATENATE("R8C",'Mapa final'!$O$41),"")</f>
        <v/>
      </c>
      <c r="Y43" s="34" t="str">
        <f>IF(AND('Mapa final'!$Y$42="Baja",'Mapa final'!$AA$42="Moderado"),CONCATENATE("R8C",'Mapa final'!$O$42),"")</f>
        <v/>
      </c>
      <c r="Z43" s="34" t="str">
        <f>IF(AND('Mapa final'!$Y$43="Baja",'Mapa final'!$AA$43="Moderado"),CONCATENATE("R8C",'Mapa final'!$O$43),"")</f>
        <v/>
      </c>
      <c r="AA43" s="35" t="str">
        <f>IF(AND('Mapa final'!$Y$44="Baja",'Mapa final'!$AA$44="Moderado"),CONCATENATE("R8C",'Mapa final'!$O$44),"")</f>
        <v/>
      </c>
      <c r="AB43" s="18" t="str">
        <f>IF(AND('Mapa final'!$Y$39="Baja",'Mapa final'!$AA$39="Mayor"),CONCATENATE("R8C",'Mapa final'!$O$39),"")</f>
        <v/>
      </c>
      <c r="AC43" s="19" t="str">
        <f>IF(AND('Mapa final'!$Y$40="Baja",'Mapa final'!$AA$40="Mayor"),CONCATENATE("R8C",'Mapa final'!$O$40),"")</f>
        <v/>
      </c>
      <c r="AD43" s="19" t="str">
        <f>IF(AND('Mapa final'!$Y$41="Baja",'Mapa final'!$AA$41="Mayor"),CONCATENATE("R8C",'Mapa final'!$O$41),"")</f>
        <v/>
      </c>
      <c r="AE43" s="19" t="str">
        <f>IF(AND('Mapa final'!$Y$42="Baja",'Mapa final'!$AA$42="Mayor"),CONCATENATE("R8C",'Mapa final'!$O$42),"")</f>
        <v/>
      </c>
      <c r="AF43" s="19" t="str">
        <f>IF(AND('Mapa final'!$Y$43="Baja",'Mapa final'!$AA$43="Mayor"),CONCATENATE("R8C",'Mapa final'!$O$43),"")</f>
        <v/>
      </c>
      <c r="AG43" s="20" t="str">
        <f>IF(AND('Mapa final'!$Y$44="Baja",'Mapa final'!$AA$44="Mayor"),CONCATENATE("R8C",'Mapa final'!$O$44),"")</f>
        <v/>
      </c>
      <c r="AH43" s="21" t="str">
        <f>IF(AND('Mapa final'!$Y$39="Baja",'Mapa final'!$AA$39="Catastrófico"),CONCATENATE("R8C",'Mapa final'!$O$39),"")</f>
        <v/>
      </c>
      <c r="AI43" s="22" t="str">
        <f>IF(AND('Mapa final'!$Y$40="Baja",'Mapa final'!$AA$40="Catastrófico"),CONCATENATE("R8C",'Mapa final'!$O$40),"")</f>
        <v/>
      </c>
      <c r="AJ43" s="22" t="str">
        <f>IF(AND('Mapa final'!$Y$41="Baja",'Mapa final'!$AA$41="Catastrófico"),CONCATENATE("R8C",'Mapa final'!$O$41),"")</f>
        <v/>
      </c>
      <c r="AK43" s="22" t="str">
        <f>IF(AND('Mapa final'!$Y$42="Baja",'Mapa final'!$AA$42="Catastrófico"),CONCATENATE("R8C",'Mapa final'!$O$42),"")</f>
        <v/>
      </c>
      <c r="AL43" s="22" t="str">
        <f>IF(AND('Mapa final'!$Y$43="Baja",'Mapa final'!$AA$43="Catastrófico"),CONCATENATE("R8C",'Mapa final'!$O$43),"")</f>
        <v/>
      </c>
      <c r="AM43" s="23" t="str">
        <f>IF(AND('Mapa final'!$Y$44="Baja",'Mapa final'!$AA$44="Catastrófico"),CONCATENATE("R8C",'Mapa final'!$O$44),"")</f>
        <v/>
      </c>
      <c r="AN43" s="49"/>
      <c r="AO43" s="319"/>
      <c r="AP43" s="320"/>
      <c r="AQ43" s="320"/>
      <c r="AR43" s="320"/>
      <c r="AS43" s="320"/>
      <c r="AT43" s="321"/>
      <c r="AU43" s="49"/>
      <c r="AV43" s="49"/>
      <c r="AW43" s="49"/>
      <c r="AX43" s="49"/>
      <c r="AY43" s="49"/>
      <c r="AZ43" s="49"/>
      <c r="BA43" s="49"/>
      <c r="BB43" s="49"/>
      <c r="BC43" s="49"/>
      <c r="BD43" s="49"/>
      <c r="BE43" s="49"/>
      <c r="BF43" s="49"/>
      <c r="BG43" s="49"/>
      <c r="BH43" s="49"/>
      <c r="BI43" s="49"/>
      <c r="BJ43" s="49"/>
      <c r="BK43" s="49"/>
      <c r="BL43" s="49"/>
      <c r="BM43" s="49"/>
      <c r="BN43" s="49"/>
      <c r="BO43" s="49"/>
      <c r="BP43" s="49"/>
      <c r="BQ43" s="49"/>
      <c r="BR43" s="49"/>
      <c r="BS43" s="49"/>
      <c r="BT43" s="49"/>
      <c r="BU43" s="49"/>
      <c r="BV43" s="49"/>
      <c r="BW43" s="49"/>
      <c r="BX43" s="49"/>
    </row>
    <row r="44" spans="1:80" ht="15" customHeight="1" x14ac:dyDescent="0.25">
      <c r="A44" s="49"/>
      <c r="B44" s="200"/>
      <c r="C44" s="200"/>
      <c r="D44" s="201"/>
      <c r="E44" s="299"/>
      <c r="F44" s="298"/>
      <c r="G44" s="298"/>
      <c r="H44" s="298"/>
      <c r="I44" s="298"/>
      <c r="J44" s="42" t="str">
        <f>IF(AND('Mapa final'!$Y$45="Baja",'Mapa final'!$AA$45="Leve"),CONCATENATE("R9C",'Mapa final'!$O$45),"")</f>
        <v/>
      </c>
      <c r="K44" s="43" t="str">
        <f>IF(AND('Mapa final'!$Y$46="Baja",'Mapa final'!$AA$46="Leve"),CONCATENATE("R9C",'Mapa final'!$O$46),"")</f>
        <v/>
      </c>
      <c r="L44" s="43" t="str">
        <f>IF(AND('Mapa final'!$Y$47="Baja",'Mapa final'!$AA$47="Leve"),CONCATENATE("R9C",'Mapa final'!$O$47),"")</f>
        <v/>
      </c>
      <c r="M44" s="43" t="str">
        <f>IF(AND('Mapa final'!$Y$48="Baja",'Mapa final'!$AA$48="Leve"),CONCATENATE("R9C",'Mapa final'!$O$48),"")</f>
        <v/>
      </c>
      <c r="N44" s="43" t="str">
        <f>IF(AND('Mapa final'!$Y$49="Baja",'Mapa final'!$AA$49="Leve"),CONCATENATE("R9C",'Mapa final'!$O$49),"")</f>
        <v/>
      </c>
      <c r="O44" s="44" t="str">
        <f>IF(AND('Mapa final'!$Y$50="Baja",'Mapa final'!$AA$50="Leve"),CONCATENATE("R9C",'Mapa final'!$O$50),"")</f>
        <v/>
      </c>
      <c r="P44" s="33" t="str">
        <f>IF(AND('Mapa final'!$Y$45="Baja",'Mapa final'!$AA$45="Menor"),CONCATENATE("R9C",'Mapa final'!$O$45),"")</f>
        <v/>
      </c>
      <c r="Q44" s="34" t="str">
        <f>IF(AND('Mapa final'!$Y$46="Baja",'Mapa final'!$AA$46="Menor"),CONCATENATE("R9C",'Mapa final'!$O$46),"")</f>
        <v/>
      </c>
      <c r="R44" s="34" t="str">
        <f>IF(AND('Mapa final'!$Y$47="Baja",'Mapa final'!$AA$47="Menor"),CONCATENATE("R9C",'Mapa final'!$O$47),"")</f>
        <v/>
      </c>
      <c r="S44" s="34" t="str">
        <f>IF(AND('Mapa final'!$Y$48="Baja",'Mapa final'!$AA$48="Menor"),CONCATENATE("R9C",'Mapa final'!$O$48),"")</f>
        <v/>
      </c>
      <c r="T44" s="34" t="str">
        <f>IF(AND('Mapa final'!$Y$49="Baja",'Mapa final'!$AA$49="Menor"),CONCATENATE("R9C",'Mapa final'!$O$49),"")</f>
        <v/>
      </c>
      <c r="U44" s="35" t="str">
        <f>IF(AND('Mapa final'!$Y$50="Baja",'Mapa final'!$AA$50="Menor"),CONCATENATE("R9C",'Mapa final'!$O$50),"")</f>
        <v/>
      </c>
      <c r="V44" s="33" t="str">
        <f>IF(AND('Mapa final'!$Y$45="Baja",'Mapa final'!$AA$45="Moderado"),CONCATENATE("R9C",'Mapa final'!$O$45),"")</f>
        <v/>
      </c>
      <c r="W44" s="34" t="str">
        <f>IF(AND('Mapa final'!$Y$46="Baja",'Mapa final'!$AA$46="Moderado"),CONCATENATE("R9C",'Mapa final'!$O$46),"")</f>
        <v/>
      </c>
      <c r="X44" s="34" t="str">
        <f>IF(AND('Mapa final'!$Y$47="Baja",'Mapa final'!$AA$47="Moderado"),CONCATENATE("R9C",'Mapa final'!$O$47),"")</f>
        <v/>
      </c>
      <c r="Y44" s="34" t="str">
        <f>IF(AND('Mapa final'!$Y$48="Baja",'Mapa final'!$AA$48="Moderado"),CONCATENATE("R9C",'Mapa final'!$O$48),"")</f>
        <v/>
      </c>
      <c r="Z44" s="34" t="str">
        <f>IF(AND('Mapa final'!$Y$49="Baja",'Mapa final'!$AA$49="Moderado"),CONCATENATE("R9C",'Mapa final'!$O$49),"")</f>
        <v/>
      </c>
      <c r="AA44" s="35" t="str">
        <f>IF(AND('Mapa final'!$Y$50="Baja",'Mapa final'!$AA$50="Moderado"),CONCATENATE("R9C",'Mapa final'!$O$50),"")</f>
        <v/>
      </c>
      <c r="AB44" s="18" t="str">
        <f>IF(AND('Mapa final'!$Y$45="Baja",'Mapa final'!$AA$45="Mayor"),CONCATENATE("R9C",'Mapa final'!$O$45),"")</f>
        <v/>
      </c>
      <c r="AC44" s="19" t="str">
        <f>IF(AND('Mapa final'!$Y$46="Baja",'Mapa final'!$AA$46="Mayor"),CONCATENATE("R9C",'Mapa final'!$O$46),"")</f>
        <v/>
      </c>
      <c r="AD44" s="19" t="str">
        <f>IF(AND('Mapa final'!$Y$47="Baja",'Mapa final'!$AA$47="Mayor"),CONCATENATE("R9C",'Mapa final'!$O$47),"")</f>
        <v/>
      </c>
      <c r="AE44" s="19" t="str">
        <f>IF(AND('Mapa final'!$Y$48="Baja",'Mapa final'!$AA$48="Mayor"),CONCATENATE("R9C",'Mapa final'!$O$48),"")</f>
        <v/>
      </c>
      <c r="AF44" s="19" t="str">
        <f>IF(AND('Mapa final'!$Y$49="Baja",'Mapa final'!$AA$49="Mayor"),CONCATENATE("R9C",'Mapa final'!$O$49),"")</f>
        <v/>
      </c>
      <c r="AG44" s="20" t="str">
        <f>IF(AND('Mapa final'!$Y$50="Baja",'Mapa final'!$AA$50="Mayor"),CONCATENATE("R9C",'Mapa final'!$O$50),"")</f>
        <v/>
      </c>
      <c r="AH44" s="21" t="str">
        <f>IF(AND('Mapa final'!$Y$45="Baja",'Mapa final'!$AA$45="Catastrófico"),CONCATENATE("R9C",'Mapa final'!$O$45),"")</f>
        <v/>
      </c>
      <c r="AI44" s="22" t="str">
        <f>IF(AND('Mapa final'!$Y$46="Baja",'Mapa final'!$AA$46="Catastrófico"),CONCATENATE("R9C",'Mapa final'!$O$46),"")</f>
        <v/>
      </c>
      <c r="AJ44" s="22" t="str">
        <f>IF(AND('Mapa final'!$Y$47="Baja",'Mapa final'!$AA$47="Catastrófico"),CONCATENATE("R9C",'Mapa final'!$O$47),"")</f>
        <v/>
      </c>
      <c r="AK44" s="22" t="str">
        <f>IF(AND('Mapa final'!$Y$48="Baja",'Mapa final'!$AA$48="Catastrófico"),CONCATENATE("R9C",'Mapa final'!$O$48),"")</f>
        <v/>
      </c>
      <c r="AL44" s="22" t="str">
        <f>IF(AND('Mapa final'!$Y$49="Baja",'Mapa final'!$AA$49="Catastrófico"),CONCATENATE("R9C",'Mapa final'!$O$49),"")</f>
        <v/>
      </c>
      <c r="AM44" s="23" t="str">
        <f>IF(AND('Mapa final'!$Y$50="Baja",'Mapa final'!$AA$50="Catastrófico"),CONCATENATE("R9C",'Mapa final'!$O$50),"")</f>
        <v/>
      </c>
      <c r="AN44" s="49"/>
      <c r="AO44" s="319"/>
      <c r="AP44" s="320"/>
      <c r="AQ44" s="320"/>
      <c r="AR44" s="320"/>
      <c r="AS44" s="320"/>
      <c r="AT44" s="321"/>
      <c r="AU44" s="49"/>
      <c r="AV44" s="49"/>
      <c r="AW44" s="49"/>
      <c r="AX44" s="49"/>
      <c r="AY44" s="49"/>
      <c r="AZ44" s="49"/>
      <c r="BA44" s="49"/>
      <c r="BB44" s="49"/>
      <c r="BC44" s="49"/>
      <c r="BD44" s="49"/>
      <c r="BE44" s="49"/>
      <c r="BF44" s="49"/>
      <c r="BG44" s="49"/>
      <c r="BH44" s="49"/>
      <c r="BI44" s="49"/>
      <c r="BJ44" s="49"/>
      <c r="BK44" s="49"/>
      <c r="BL44" s="49"/>
      <c r="BM44" s="49"/>
      <c r="BN44" s="49"/>
      <c r="BO44" s="49"/>
      <c r="BP44" s="49"/>
      <c r="BQ44" s="49"/>
      <c r="BR44" s="49"/>
      <c r="BS44" s="49"/>
      <c r="BT44" s="49"/>
      <c r="BU44" s="49"/>
      <c r="BV44" s="49"/>
      <c r="BW44" s="49"/>
      <c r="BX44" s="49"/>
    </row>
    <row r="45" spans="1:80" ht="15.75" customHeight="1" thickBot="1" x14ac:dyDescent="0.3">
      <c r="A45" s="49"/>
      <c r="B45" s="200"/>
      <c r="C45" s="200"/>
      <c r="D45" s="201"/>
      <c r="E45" s="300"/>
      <c r="F45" s="301"/>
      <c r="G45" s="301"/>
      <c r="H45" s="301"/>
      <c r="I45" s="301"/>
      <c r="J45" s="45" t="str">
        <f>IF(AND('Mapa final'!$Y$51="Baja",'Mapa final'!$AA$51="Leve"),CONCATENATE("R10C",'Mapa final'!$O$51),"")</f>
        <v/>
      </c>
      <c r="K45" s="46" t="str">
        <f>IF(AND('Mapa final'!$Y$52="Baja",'Mapa final'!$AA$52="Leve"),CONCATENATE("R10C",'Mapa final'!$O$52),"")</f>
        <v/>
      </c>
      <c r="L45" s="46" t="str">
        <f>IF(AND('Mapa final'!$Y$53="Baja",'Mapa final'!$AA$53="Leve"),CONCATENATE("R10C",'Mapa final'!$O$53),"")</f>
        <v/>
      </c>
      <c r="M45" s="46" t="str">
        <f>IF(AND('Mapa final'!$Y$54="Baja",'Mapa final'!$AA$54="Leve"),CONCATENATE("R10C",'Mapa final'!$O$54),"")</f>
        <v/>
      </c>
      <c r="N45" s="46" t="str">
        <f>IF(AND('Mapa final'!$Y$55="Baja",'Mapa final'!$AA$55="Leve"),CONCATENATE("R10C",'Mapa final'!$O$55),"")</f>
        <v/>
      </c>
      <c r="O45" s="47" t="str">
        <f>IF(AND('Mapa final'!$Y$56="Baja",'Mapa final'!$AA$56="Leve"),CONCATENATE("R10C",'Mapa final'!$O$56),"")</f>
        <v/>
      </c>
      <c r="P45" s="33" t="str">
        <f>IF(AND('Mapa final'!$Y$51="Baja",'Mapa final'!$AA$51="Menor"),CONCATENATE("R10C",'Mapa final'!$O$51),"")</f>
        <v/>
      </c>
      <c r="Q45" s="34" t="str">
        <f>IF(AND('Mapa final'!$Y$52="Baja",'Mapa final'!$AA$52="Menor"),CONCATENATE("R10C",'Mapa final'!$O$52),"")</f>
        <v/>
      </c>
      <c r="R45" s="34" t="str">
        <f>IF(AND('Mapa final'!$Y$53="Baja",'Mapa final'!$AA$53="Menor"),CONCATENATE("R10C",'Mapa final'!$O$53),"")</f>
        <v/>
      </c>
      <c r="S45" s="34" t="str">
        <f>IF(AND('Mapa final'!$Y$54="Baja",'Mapa final'!$AA$54="Menor"),CONCATENATE("R10C",'Mapa final'!$O$54),"")</f>
        <v/>
      </c>
      <c r="T45" s="34" t="str">
        <f>IF(AND('Mapa final'!$Y$55="Baja",'Mapa final'!$AA$55="Menor"),CONCATENATE("R10C",'Mapa final'!$O$55),"")</f>
        <v/>
      </c>
      <c r="U45" s="35" t="str">
        <f>IF(AND('Mapa final'!$Y$56="Baja",'Mapa final'!$AA$56="Menor"),CONCATENATE("R10C",'Mapa final'!$O$56),"")</f>
        <v/>
      </c>
      <c r="V45" s="36" t="str">
        <f>IF(AND('Mapa final'!$Y$51="Baja",'Mapa final'!$AA$51="Moderado"),CONCATENATE("R10C",'Mapa final'!$O$51),"")</f>
        <v/>
      </c>
      <c r="W45" s="37" t="str">
        <f>IF(AND('Mapa final'!$Y$52="Baja",'Mapa final'!$AA$52="Moderado"),CONCATENATE("R10C",'Mapa final'!$O$52),"")</f>
        <v/>
      </c>
      <c r="X45" s="37" t="str">
        <f>IF(AND('Mapa final'!$Y$53="Baja",'Mapa final'!$AA$53="Moderado"),CONCATENATE("R10C",'Mapa final'!$O$53),"")</f>
        <v/>
      </c>
      <c r="Y45" s="37" t="str">
        <f>IF(AND('Mapa final'!$Y$54="Baja",'Mapa final'!$AA$54="Moderado"),CONCATENATE("R10C",'Mapa final'!$O$54),"")</f>
        <v/>
      </c>
      <c r="Z45" s="37" t="str">
        <f>IF(AND('Mapa final'!$Y$55="Baja",'Mapa final'!$AA$55="Moderado"),CONCATENATE("R10C",'Mapa final'!$O$55),"")</f>
        <v/>
      </c>
      <c r="AA45" s="38" t="str">
        <f>IF(AND('Mapa final'!$Y$56="Baja",'Mapa final'!$AA$56="Moderado"),CONCATENATE("R10C",'Mapa final'!$O$56),"")</f>
        <v/>
      </c>
      <c r="AB45" s="24" t="str">
        <f>IF(AND('Mapa final'!$Y$51="Baja",'Mapa final'!$AA$51="Mayor"),CONCATENATE("R10C",'Mapa final'!$O$51),"")</f>
        <v/>
      </c>
      <c r="AC45" s="25" t="str">
        <f>IF(AND('Mapa final'!$Y$52="Baja",'Mapa final'!$AA$52="Mayor"),CONCATENATE("R10C",'Mapa final'!$O$52),"")</f>
        <v/>
      </c>
      <c r="AD45" s="25" t="str">
        <f>IF(AND('Mapa final'!$Y$53="Baja",'Mapa final'!$AA$53="Mayor"),CONCATENATE("R10C",'Mapa final'!$O$53),"")</f>
        <v/>
      </c>
      <c r="AE45" s="25" t="str">
        <f>IF(AND('Mapa final'!$Y$54="Baja",'Mapa final'!$AA$54="Mayor"),CONCATENATE("R10C",'Mapa final'!$O$54),"")</f>
        <v/>
      </c>
      <c r="AF45" s="25" t="str">
        <f>IF(AND('Mapa final'!$Y$55="Baja",'Mapa final'!$AA$55="Mayor"),CONCATENATE("R10C",'Mapa final'!$O$55),"")</f>
        <v/>
      </c>
      <c r="AG45" s="26" t="str">
        <f>IF(AND('Mapa final'!$Y$56="Baja",'Mapa final'!$AA$56="Mayor"),CONCATENATE("R10C",'Mapa final'!$O$56),"")</f>
        <v/>
      </c>
      <c r="AH45" s="27" t="str">
        <f>IF(AND('Mapa final'!$Y$51="Baja",'Mapa final'!$AA$51="Catastrófico"),CONCATENATE("R10C",'Mapa final'!$O$51),"")</f>
        <v/>
      </c>
      <c r="AI45" s="28" t="str">
        <f>IF(AND('Mapa final'!$Y$52="Baja",'Mapa final'!$AA$52="Catastrófico"),CONCATENATE("R10C",'Mapa final'!$O$52),"")</f>
        <v/>
      </c>
      <c r="AJ45" s="28" t="str">
        <f>IF(AND('Mapa final'!$Y$53="Baja",'Mapa final'!$AA$53="Catastrófico"),CONCATENATE("R10C",'Mapa final'!$O$53),"")</f>
        <v/>
      </c>
      <c r="AK45" s="28" t="str">
        <f>IF(AND('Mapa final'!$Y$54="Baja",'Mapa final'!$AA$54="Catastrófico"),CONCATENATE("R10C",'Mapa final'!$O$54),"")</f>
        <v/>
      </c>
      <c r="AL45" s="28" t="str">
        <f>IF(AND('Mapa final'!$Y$55="Baja",'Mapa final'!$AA$55="Catastrófico"),CONCATENATE("R10C",'Mapa final'!$O$55),"")</f>
        <v/>
      </c>
      <c r="AM45" s="29" t="str">
        <f>IF(AND('Mapa final'!$Y$56="Baja",'Mapa final'!$AA$56="Catastrófico"),CONCATENATE("R10C",'Mapa final'!$O$56),"")</f>
        <v/>
      </c>
      <c r="AN45" s="49"/>
      <c r="AO45" s="322"/>
      <c r="AP45" s="323"/>
      <c r="AQ45" s="323"/>
      <c r="AR45" s="323"/>
      <c r="AS45" s="323"/>
      <c r="AT45" s="324"/>
    </row>
    <row r="46" spans="1:80" ht="46.5" customHeight="1" x14ac:dyDescent="0.35">
      <c r="A46" s="49"/>
      <c r="B46" s="200"/>
      <c r="C46" s="200"/>
      <c r="D46" s="201"/>
      <c r="E46" s="295" t="s">
        <v>109</v>
      </c>
      <c r="F46" s="296"/>
      <c r="G46" s="296"/>
      <c r="H46" s="296"/>
      <c r="I46" s="313"/>
      <c r="J46" s="39" t="e">
        <f>IF(AND('Mapa final'!#REF!="Muy Baja",'Mapa final'!#REF!="Leve"),CONCATENATE("R1C",'Mapa final'!#REF!),"")</f>
        <v>#REF!</v>
      </c>
      <c r="K46" s="40" t="e">
        <f>IF(AND('Mapa final'!#REF!="Muy Baja",'Mapa final'!#REF!="Leve"),CONCATENATE("R1C",'Mapa final'!#REF!),"")</f>
        <v>#REF!</v>
      </c>
      <c r="L46" s="40" t="e">
        <f>IF(AND('Mapa final'!#REF!="Muy Baja",'Mapa final'!#REF!="Leve"),CONCATENATE("R1C",'Mapa final'!#REF!),"")</f>
        <v>#REF!</v>
      </c>
      <c r="M46" s="40" t="e">
        <f>IF(AND('Mapa final'!#REF!="Muy Baja",'Mapa final'!#REF!="Leve"),CONCATENATE("R1C",'Mapa final'!#REF!),"")</f>
        <v>#REF!</v>
      </c>
      <c r="N46" s="40" t="e">
        <f>IF(AND('Mapa final'!#REF!="Muy Baja",'Mapa final'!#REF!="Leve"),CONCATENATE("R1C",'Mapa final'!#REF!),"")</f>
        <v>#REF!</v>
      </c>
      <c r="O46" s="41" t="e">
        <f>IF(AND('Mapa final'!#REF!="Muy Baja",'Mapa final'!#REF!="Leve"),CONCATENATE("R1C",'Mapa final'!#REF!),"")</f>
        <v>#REF!</v>
      </c>
      <c r="P46" s="39" t="e">
        <f>IF(AND('Mapa final'!#REF!="Muy Baja",'Mapa final'!#REF!="Menor"),CONCATENATE("R1C",'Mapa final'!#REF!),"")</f>
        <v>#REF!</v>
      </c>
      <c r="Q46" s="40" t="e">
        <f>IF(AND('Mapa final'!#REF!="Muy Baja",'Mapa final'!#REF!="Menor"),CONCATENATE("R1C",'Mapa final'!#REF!),"")</f>
        <v>#REF!</v>
      </c>
      <c r="R46" s="40" t="e">
        <f>IF(AND('Mapa final'!#REF!="Muy Baja",'Mapa final'!#REF!="Menor"),CONCATENATE("R1C",'Mapa final'!#REF!),"")</f>
        <v>#REF!</v>
      </c>
      <c r="S46" s="40" t="e">
        <f>IF(AND('Mapa final'!#REF!="Muy Baja",'Mapa final'!#REF!="Menor"),CONCATENATE("R1C",'Mapa final'!#REF!),"")</f>
        <v>#REF!</v>
      </c>
      <c r="T46" s="40" t="e">
        <f>IF(AND('Mapa final'!#REF!="Muy Baja",'Mapa final'!#REF!="Menor"),CONCATENATE("R1C",'Mapa final'!#REF!),"")</f>
        <v>#REF!</v>
      </c>
      <c r="U46" s="41" t="e">
        <f>IF(AND('Mapa final'!#REF!="Muy Baja",'Mapa final'!#REF!="Menor"),CONCATENATE("R1C",'Mapa final'!#REF!),"")</f>
        <v>#REF!</v>
      </c>
      <c r="V46" s="30" t="e">
        <f>IF(AND('Mapa final'!#REF!="Muy Baja",'Mapa final'!#REF!="Moderado"),CONCATENATE("R1C",'Mapa final'!#REF!),"")</f>
        <v>#REF!</v>
      </c>
      <c r="W46" s="48" t="e">
        <f>IF(AND('Mapa final'!#REF!="Muy Baja",'Mapa final'!#REF!="Moderado"),CONCATENATE("R1C",'Mapa final'!#REF!),"")</f>
        <v>#REF!</v>
      </c>
      <c r="X46" s="31" t="e">
        <f>IF(AND('Mapa final'!#REF!="Muy Baja",'Mapa final'!#REF!="Moderado"),CONCATENATE("R1C",'Mapa final'!#REF!),"")</f>
        <v>#REF!</v>
      </c>
      <c r="Y46" s="31" t="e">
        <f>IF(AND('Mapa final'!#REF!="Muy Baja",'Mapa final'!#REF!="Moderado"),CONCATENATE("R1C",'Mapa final'!#REF!),"")</f>
        <v>#REF!</v>
      </c>
      <c r="Z46" s="31" t="e">
        <f>IF(AND('Mapa final'!#REF!="Muy Baja",'Mapa final'!#REF!="Moderado"),CONCATENATE("R1C",'Mapa final'!#REF!),"")</f>
        <v>#REF!</v>
      </c>
      <c r="AA46" s="32" t="e">
        <f>IF(AND('Mapa final'!#REF!="Muy Baja",'Mapa final'!#REF!="Moderado"),CONCATENATE("R1C",'Mapa final'!#REF!),"")</f>
        <v>#REF!</v>
      </c>
      <c r="AB46" s="12" t="e">
        <f>IF(AND('Mapa final'!#REF!="Muy Baja",'Mapa final'!#REF!="Mayor"),CONCATENATE("R1C",'Mapa final'!#REF!),"")</f>
        <v>#REF!</v>
      </c>
      <c r="AC46" s="13" t="e">
        <f>IF(AND('Mapa final'!#REF!="Muy Baja",'Mapa final'!#REF!="Mayor"),CONCATENATE("R1C",'Mapa final'!#REF!),"")</f>
        <v>#REF!</v>
      </c>
      <c r="AD46" s="13" t="e">
        <f>IF(AND('Mapa final'!#REF!="Muy Baja",'Mapa final'!#REF!="Mayor"),CONCATENATE("R1C",'Mapa final'!#REF!),"")</f>
        <v>#REF!</v>
      </c>
      <c r="AE46" s="13" t="e">
        <f>IF(AND('Mapa final'!#REF!="Muy Baja",'Mapa final'!#REF!="Mayor"),CONCATENATE("R1C",'Mapa final'!#REF!),"")</f>
        <v>#REF!</v>
      </c>
      <c r="AF46" s="13" t="e">
        <f>IF(AND('Mapa final'!#REF!="Muy Baja",'Mapa final'!#REF!="Mayor"),CONCATENATE("R1C",'Mapa final'!#REF!),"")</f>
        <v>#REF!</v>
      </c>
      <c r="AG46" s="14" t="e">
        <f>IF(AND('Mapa final'!#REF!="Muy Baja",'Mapa final'!#REF!="Mayor"),CONCATENATE("R1C",'Mapa final'!#REF!),"")</f>
        <v>#REF!</v>
      </c>
      <c r="AH46" s="15" t="e">
        <f>IF(AND('Mapa final'!#REF!="Muy Baja",'Mapa final'!#REF!="Catastrófico"),CONCATENATE("R1C",'Mapa final'!#REF!),"")</f>
        <v>#REF!</v>
      </c>
      <c r="AI46" s="16" t="e">
        <f>IF(AND('Mapa final'!#REF!="Muy Baja",'Mapa final'!#REF!="Catastrófico"),CONCATENATE("R1C",'Mapa final'!#REF!),"")</f>
        <v>#REF!</v>
      </c>
      <c r="AJ46" s="16" t="e">
        <f>IF(AND('Mapa final'!#REF!="Muy Baja",'Mapa final'!#REF!="Catastrófico"),CONCATENATE("R1C",'Mapa final'!#REF!),"")</f>
        <v>#REF!</v>
      </c>
      <c r="AK46" s="16" t="e">
        <f>IF(AND('Mapa final'!#REF!="Muy Baja",'Mapa final'!#REF!="Catastrófico"),CONCATENATE("R1C",'Mapa final'!#REF!),"")</f>
        <v>#REF!</v>
      </c>
      <c r="AL46" s="16" t="e">
        <f>IF(AND('Mapa final'!#REF!="Muy Baja",'Mapa final'!#REF!="Catastrófico"),CONCATENATE("R1C",'Mapa final'!#REF!),"")</f>
        <v>#REF!</v>
      </c>
      <c r="AM46" s="17" t="e">
        <f>IF(AND('Mapa final'!#REF!="Muy Baja",'Mapa final'!#REF!="Catastrófico"),CONCATENATE("R1C",'Mapa final'!#REF!),"")</f>
        <v>#REF!</v>
      </c>
      <c r="AN46" s="49"/>
      <c r="AO46" s="49"/>
      <c r="AP46" s="49"/>
      <c r="AQ46" s="49"/>
      <c r="AR46" s="49"/>
      <c r="AS46" s="49"/>
      <c r="AT46" s="49"/>
      <c r="AU46" s="49"/>
      <c r="AV46" s="49"/>
      <c r="AW46" s="49"/>
      <c r="AX46" s="49"/>
      <c r="AY46" s="49"/>
      <c r="AZ46" s="49"/>
      <c r="BA46" s="49"/>
      <c r="BB46" s="49"/>
      <c r="BC46" s="49"/>
      <c r="BD46" s="49"/>
      <c r="BE46" s="49"/>
      <c r="BF46" s="49"/>
      <c r="BG46" s="49"/>
      <c r="BH46" s="49"/>
      <c r="BI46" s="49"/>
      <c r="BJ46" s="49"/>
      <c r="BK46" s="49"/>
      <c r="BL46" s="49"/>
      <c r="BM46" s="49"/>
      <c r="BN46" s="49"/>
      <c r="BO46" s="49"/>
      <c r="BP46" s="49"/>
      <c r="BQ46" s="49"/>
      <c r="BR46" s="49"/>
      <c r="BS46" s="49"/>
      <c r="BT46" s="49"/>
      <c r="BU46" s="49"/>
      <c r="BV46" s="49"/>
      <c r="BW46" s="49"/>
      <c r="BX46" s="49"/>
      <c r="BY46" s="49"/>
      <c r="BZ46" s="49"/>
      <c r="CA46" s="49"/>
      <c r="CB46" s="49"/>
    </row>
    <row r="47" spans="1:80" ht="46.5" customHeight="1" x14ac:dyDescent="0.25">
      <c r="A47" s="49"/>
      <c r="B47" s="200"/>
      <c r="C47" s="200"/>
      <c r="D47" s="201"/>
      <c r="E47" s="297"/>
      <c r="F47" s="298"/>
      <c r="G47" s="298"/>
      <c r="H47" s="298"/>
      <c r="I47" s="314"/>
      <c r="J47" s="42" t="e">
        <f>IF(AND('Mapa final'!#REF!="Muy Baja",'Mapa final'!#REF!="Leve"),CONCATENATE("R2C",'Mapa final'!#REF!),"")</f>
        <v>#REF!</v>
      </c>
      <c r="K47" s="43" t="e">
        <f>IF(AND('Mapa final'!#REF!="Muy Baja",'Mapa final'!#REF!="Leve"),CONCATENATE("R2C",'Mapa final'!#REF!),"")</f>
        <v>#REF!</v>
      </c>
      <c r="L47" s="43" t="e">
        <f>IF(AND('Mapa final'!#REF!="Muy Baja",'Mapa final'!#REF!="Leve"),CONCATENATE("R2C",'Mapa final'!#REF!),"")</f>
        <v>#REF!</v>
      </c>
      <c r="M47" s="43" t="e">
        <f>IF(AND('Mapa final'!#REF!="Muy Baja",'Mapa final'!#REF!="Leve"),CONCATENATE("R2C",'Mapa final'!#REF!),"")</f>
        <v>#REF!</v>
      </c>
      <c r="N47" s="43" t="e">
        <f>IF(AND('Mapa final'!#REF!="Muy Baja",'Mapa final'!#REF!="Leve"),CONCATENATE("R2C",'Mapa final'!#REF!),"")</f>
        <v>#REF!</v>
      </c>
      <c r="O47" s="44" t="e">
        <f>IF(AND('Mapa final'!#REF!="Muy Baja",'Mapa final'!#REF!="Leve"),CONCATENATE("R2C",'Mapa final'!#REF!),"")</f>
        <v>#REF!</v>
      </c>
      <c r="P47" s="42" t="e">
        <f>IF(AND('Mapa final'!#REF!="Muy Baja",'Mapa final'!#REF!="Menor"),CONCATENATE("R2C",'Mapa final'!#REF!),"")</f>
        <v>#REF!</v>
      </c>
      <c r="Q47" s="43" t="e">
        <f>IF(AND('Mapa final'!#REF!="Muy Baja",'Mapa final'!#REF!="Menor"),CONCATENATE("R2C",'Mapa final'!#REF!),"")</f>
        <v>#REF!</v>
      </c>
      <c r="R47" s="43" t="e">
        <f>IF(AND('Mapa final'!#REF!="Muy Baja",'Mapa final'!#REF!="Menor"),CONCATENATE("R2C",'Mapa final'!#REF!),"")</f>
        <v>#REF!</v>
      </c>
      <c r="S47" s="43" t="e">
        <f>IF(AND('Mapa final'!#REF!="Muy Baja",'Mapa final'!#REF!="Menor"),CONCATENATE("R2C",'Mapa final'!#REF!),"")</f>
        <v>#REF!</v>
      </c>
      <c r="T47" s="43" t="e">
        <f>IF(AND('Mapa final'!#REF!="Muy Baja",'Mapa final'!#REF!="Menor"),CONCATENATE("R2C",'Mapa final'!#REF!),"")</f>
        <v>#REF!</v>
      </c>
      <c r="U47" s="44" t="e">
        <f>IF(AND('Mapa final'!#REF!="Muy Baja",'Mapa final'!#REF!="Menor"),CONCATENATE("R2C",'Mapa final'!#REF!),"")</f>
        <v>#REF!</v>
      </c>
      <c r="V47" s="33" t="e">
        <f>IF(AND('Mapa final'!#REF!="Muy Baja",'Mapa final'!#REF!="Moderado"),CONCATENATE("R2C",'Mapa final'!#REF!),"")</f>
        <v>#REF!</v>
      </c>
      <c r="W47" s="34" t="e">
        <f>IF(AND('Mapa final'!#REF!="Muy Baja",'Mapa final'!#REF!="Moderado"),CONCATENATE("R2C",'Mapa final'!#REF!),"")</f>
        <v>#REF!</v>
      </c>
      <c r="X47" s="34" t="e">
        <f>IF(AND('Mapa final'!#REF!="Muy Baja",'Mapa final'!#REF!="Moderado"),CONCATENATE("R2C",'Mapa final'!#REF!),"")</f>
        <v>#REF!</v>
      </c>
      <c r="Y47" s="34" t="e">
        <f>IF(AND('Mapa final'!#REF!="Muy Baja",'Mapa final'!#REF!="Moderado"),CONCATENATE("R2C",'Mapa final'!#REF!),"")</f>
        <v>#REF!</v>
      </c>
      <c r="Z47" s="34" t="e">
        <f>IF(AND('Mapa final'!#REF!="Muy Baja",'Mapa final'!#REF!="Moderado"),CONCATENATE("R2C",'Mapa final'!#REF!),"")</f>
        <v>#REF!</v>
      </c>
      <c r="AA47" s="35" t="e">
        <f>IF(AND('Mapa final'!#REF!="Muy Baja",'Mapa final'!#REF!="Moderado"),CONCATENATE("R2C",'Mapa final'!#REF!),"")</f>
        <v>#REF!</v>
      </c>
      <c r="AB47" s="18" t="e">
        <f>IF(AND('Mapa final'!#REF!="Muy Baja",'Mapa final'!#REF!="Mayor"),CONCATENATE("R2C",'Mapa final'!#REF!),"")</f>
        <v>#REF!</v>
      </c>
      <c r="AC47" s="19" t="e">
        <f>IF(AND('Mapa final'!#REF!="Muy Baja",'Mapa final'!#REF!="Mayor"),CONCATENATE("R2C",'Mapa final'!#REF!),"")</f>
        <v>#REF!</v>
      </c>
      <c r="AD47" s="19" t="e">
        <f>IF(AND('Mapa final'!#REF!="Muy Baja",'Mapa final'!#REF!="Mayor"),CONCATENATE("R2C",'Mapa final'!#REF!),"")</f>
        <v>#REF!</v>
      </c>
      <c r="AE47" s="19" t="e">
        <f>IF(AND('Mapa final'!#REF!="Muy Baja",'Mapa final'!#REF!="Mayor"),CONCATENATE("R2C",'Mapa final'!#REF!),"")</f>
        <v>#REF!</v>
      </c>
      <c r="AF47" s="19" t="e">
        <f>IF(AND('Mapa final'!#REF!="Muy Baja",'Mapa final'!#REF!="Mayor"),CONCATENATE("R2C",'Mapa final'!#REF!),"")</f>
        <v>#REF!</v>
      </c>
      <c r="AG47" s="20" t="e">
        <f>IF(AND('Mapa final'!#REF!="Muy Baja",'Mapa final'!#REF!="Mayor"),CONCATENATE("R2C",'Mapa final'!#REF!),"")</f>
        <v>#REF!</v>
      </c>
      <c r="AH47" s="21" t="e">
        <f>IF(AND('Mapa final'!#REF!="Muy Baja",'Mapa final'!#REF!="Catastrófico"),CONCATENATE("R2C",'Mapa final'!#REF!),"")</f>
        <v>#REF!</v>
      </c>
      <c r="AI47" s="22" t="e">
        <f>IF(AND('Mapa final'!#REF!="Muy Baja",'Mapa final'!#REF!="Catastrófico"),CONCATENATE("R2C",'Mapa final'!#REF!),"")</f>
        <v>#REF!</v>
      </c>
      <c r="AJ47" s="22" t="e">
        <f>IF(AND('Mapa final'!#REF!="Muy Baja",'Mapa final'!#REF!="Catastrófico"),CONCATENATE("R2C",'Mapa final'!#REF!),"")</f>
        <v>#REF!</v>
      </c>
      <c r="AK47" s="22" t="e">
        <f>IF(AND('Mapa final'!#REF!="Muy Baja",'Mapa final'!#REF!="Catastrófico"),CONCATENATE("R2C",'Mapa final'!#REF!),"")</f>
        <v>#REF!</v>
      </c>
      <c r="AL47" s="22" t="e">
        <f>IF(AND('Mapa final'!#REF!="Muy Baja",'Mapa final'!#REF!="Catastrófico"),CONCATENATE("R2C",'Mapa final'!#REF!),"")</f>
        <v>#REF!</v>
      </c>
      <c r="AM47" s="23" t="e">
        <f>IF(AND('Mapa final'!#REF!="Muy Baja",'Mapa final'!#REF!="Catastrófico"),CONCATENATE("R2C",'Mapa final'!#REF!),"")</f>
        <v>#REF!</v>
      </c>
      <c r="AN47" s="49"/>
      <c r="AO47" s="49"/>
      <c r="AP47" s="49"/>
      <c r="AQ47" s="49"/>
      <c r="AR47" s="49"/>
      <c r="AS47" s="49"/>
      <c r="AT47" s="49"/>
      <c r="AU47" s="49"/>
      <c r="AV47" s="49"/>
      <c r="AW47" s="49"/>
      <c r="AX47" s="49"/>
      <c r="AY47" s="49"/>
      <c r="AZ47" s="49"/>
      <c r="BA47" s="49"/>
      <c r="BB47" s="49"/>
      <c r="BC47" s="49"/>
      <c r="BD47" s="49"/>
      <c r="BE47" s="49"/>
      <c r="BF47" s="49"/>
      <c r="BG47" s="49"/>
      <c r="BH47" s="49"/>
      <c r="BI47" s="49"/>
      <c r="BJ47" s="49"/>
      <c r="BK47" s="49"/>
      <c r="BL47" s="49"/>
      <c r="BM47" s="49"/>
      <c r="BN47" s="49"/>
      <c r="BO47" s="49"/>
      <c r="BP47" s="49"/>
      <c r="BQ47" s="49"/>
      <c r="BR47" s="49"/>
      <c r="BS47" s="49"/>
      <c r="BT47" s="49"/>
      <c r="BU47" s="49"/>
      <c r="BV47" s="49"/>
      <c r="BW47" s="49"/>
      <c r="BX47" s="49"/>
      <c r="BY47" s="49"/>
      <c r="BZ47" s="49"/>
      <c r="CA47" s="49"/>
      <c r="CB47" s="49"/>
    </row>
    <row r="48" spans="1:80" ht="15" customHeight="1" x14ac:dyDescent="0.25">
      <c r="A48" s="49"/>
      <c r="B48" s="200"/>
      <c r="C48" s="200"/>
      <c r="D48" s="201"/>
      <c r="E48" s="297"/>
      <c r="F48" s="298"/>
      <c r="G48" s="298"/>
      <c r="H48" s="298"/>
      <c r="I48" s="314"/>
      <c r="J48" s="42" t="str">
        <f ca="1">IF(AND('Mapa final'!$Y$9="Muy Baja",'Mapa final'!$AA$9="Leve"),CONCATENATE("R3C",'Mapa final'!$O$9),"")</f>
        <v/>
      </c>
      <c r="K48" s="43" t="str">
        <f>IF(AND('Mapa final'!$Y$10="Muy Baja",'Mapa final'!$AA$10="Leve"),CONCATENATE("R3C",'Mapa final'!$O$10),"")</f>
        <v/>
      </c>
      <c r="L48" s="43" t="str">
        <f>IF(AND('Mapa final'!$Y$11="Muy Baja",'Mapa final'!$AA$11="Leve"),CONCATENATE("R3C",'Mapa final'!$O$11),"")</f>
        <v/>
      </c>
      <c r="M48" s="43" t="str">
        <f>IF(AND('Mapa final'!$Y$12="Muy Baja",'Mapa final'!$AA$12="Leve"),CONCATENATE("R3C",'Mapa final'!$O$12),"")</f>
        <v/>
      </c>
      <c r="N48" s="43" t="str">
        <f>IF(AND('Mapa final'!$Y$13="Muy Baja",'Mapa final'!$AA$13="Leve"),CONCATENATE("R3C",'Mapa final'!$O$13),"")</f>
        <v/>
      </c>
      <c r="O48" s="44" t="str">
        <f>IF(AND('Mapa final'!$Y$14="Muy Baja",'Mapa final'!$AA$14="Leve"),CONCATENATE("R3C",'Mapa final'!$O$14),"")</f>
        <v/>
      </c>
      <c r="P48" s="42" t="str">
        <f ca="1">IF(AND('Mapa final'!$Y$9="Muy Baja",'Mapa final'!$AA$9="Menor"),CONCATENATE("R3C",'Mapa final'!$O$9),"")</f>
        <v/>
      </c>
      <c r="Q48" s="43" t="str">
        <f>IF(AND('Mapa final'!$Y$10="Muy Baja",'Mapa final'!$AA$10="Menor"),CONCATENATE("R3C",'Mapa final'!$O$10),"")</f>
        <v/>
      </c>
      <c r="R48" s="43" t="str">
        <f>IF(AND('Mapa final'!$Y$11="Muy Baja",'Mapa final'!$AA$11="Menor"),CONCATENATE("R3C",'Mapa final'!$O$11),"")</f>
        <v/>
      </c>
      <c r="S48" s="43" t="str">
        <f>IF(AND('Mapa final'!$Y$12="Muy Baja",'Mapa final'!$AA$12="Menor"),CONCATENATE("R3C",'Mapa final'!$O$12),"")</f>
        <v/>
      </c>
      <c r="T48" s="43" t="str">
        <f>IF(AND('Mapa final'!$Y$13="Muy Baja",'Mapa final'!$AA$13="Menor"),CONCATENATE("R3C",'Mapa final'!$O$13),"")</f>
        <v/>
      </c>
      <c r="U48" s="44" t="str">
        <f>IF(AND('Mapa final'!$Y$14="Muy Baja",'Mapa final'!$AA$14="Menor"),CONCATENATE("R3C",'Mapa final'!$O$14),"")</f>
        <v/>
      </c>
      <c r="V48" s="33" t="str">
        <f ca="1">IF(AND('Mapa final'!$Y$9="Muy Baja",'Mapa final'!$AA$9="Moderado"),CONCATENATE("R3C",'Mapa final'!$O$9),"")</f>
        <v/>
      </c>
      <c r="W48" s="34" t="str">
        <f>IF(AND('Mapa final'!$Y$10="Muy Baja",'Mapa final'!$AA$10="Moderado"),CONCATENATE("R3C",'Mapa final'!$O$10),"")</f>
        <v/>
      </c>
      <c r="X48" s="34" t="str">
        <f>IF(AND('Mapa final'!$Y$11="Muy Baja",'Mapa final'!$AA$11="Moderado"),CONCATENATE("R3C",'Mapa final'!$O$11),"")</f>
        <v/>
      </c>
      <c r="Y48" s="34" t="str">
        <f>IF(AND('Mapa final'!$Y$12="Muy Baja",'Mapa final'!$AA$12="Moderado"),CONCATENATE("R3C",'Mapa final'!$O$12),"")</f>
        <v/>
      </c>
      <c r="Z48" s="34" t="str">
        <f>IF(AND('Mapa final'!$Y$13="Muy Baja",'Mapa final'!$AA$13="Moderado"),CONCATENATE("R3C",'Mapa final'!$O$13),"")</f>
        <v/>
      </c>
      <c r="AA48" s="35" t="str">
        <f>IF(AND('Mapa final'!$Y$14="Muy Baja",'Mapa final'!$AA$14="Moderado"),CONCATENATE("R3C",'Mapa final'!$O$14),"")</f>
        <v/>
      </c>
      <c r="AB48" s="18" t="str">
        <f ca="1">IF(AND('Mapa final'!$Y$9="Muy Baja",'Mapa final'!$AA$9="Mayor"),CONCATENATE("R3C",'Mapa final'!$O$9),"")</f>
        <v/>
      </c>
      <c r="AC48" s="19" t="str">
        <f>IF(AND('Mapa final'!$Y$10="Muy Baja",'Mapa final'!$AA$10="Mayor"),CONCATENATE("R3C",'Mapa final'!$O$10),"")</f>
        <v/>
      </c>
      <c r="AD48" s="19" t="str">
        <f>IF(AND('Mapa final'!$Y$11="Muy Baja",'Mapa final'!$AA$11="Mayor"),CONCATENATE("R3C",'Mapa final'!$O$11),"")</f>
        <v/>
      </c>
      <c r="AE48" s="19" t="str">
        <f>IF(AND('Mapa final'!$Y$12="Muy Baja",'Mapa final'!$AA$12="Mayor"),CONCATENATE("R3C",'Mapa final'!$O$12),"")</f>
        <v/>
      </c>
      <c r="AF48" s="19" t="str">
        <f>IF(AND('Mapa final'!$Y$13="Muy Baja",'Mapa final'!$AA$13="Mayor"),CONCATENATE("R3C",'Mapa final'!$O$13),"")</f>
        <v/>
      </c>
      <c r="AG48" s="20" t="str">
        <f>IF(AND('Mapa final'!$Y$14="Muy Baja",'Mapa final'!$AA$14="Mayor"),CONCATENATE("R3C",'Mapa final'!$O$14),"")</f>
        <v/>
      </c>
      <c r="AH48" s="21" t="str">
        <f ca="1">IF(AND('Mapa final'!$Y$9="Muy Baja",'Mapa final'!$AA$9="Catastrófico"),CONCATENATE("R3C",'Mapa final'!$O$9),"")</f>
        <v/>
      </c>
      <c r="AI48" s="22" t="str">
        <f>IF(AND('Mapa final'!$Y$10="Muy Baja",'Mapa final'!$AA$10="Catastrófico"),CONCATENATE("R3C",'Mapa final'!$O$10),"")</f>
        <v/>
      </c>
      <c r="AJ48" s="22" t="str">
        <f>IF(AND('Mapa final'!$Y$11="Muy Baja",'Mapa final'!$AA$11="Catastrófico"),CONCATENATE("R3C",'Mapa final'!$O$11),"")</f>
        <v/>
      </c>
      <c r="AK48" s="22" t="str">
        <f>IF(AND('Mapa final'!$Y$12="Muy Baja",'Mapa final'!$AA$12="Catastrófico"),CONCATENATE("R3C",'Mapa final'!$O$12),"")</f>
        <v/>
      </c>
      <c r="AL48" s="22" t="str">
        <f>IF(AND('Mapa final'!$Y$13="Muy Baja",'Mapa final'!$AA$13="Catastrófico"),CONCATENATE("R3C",'Mapa final'!$O$13),"")</f>
        <v/>
      </c>
      <c r="AM48" s="23" t="str">
        <f>IF(AND('Mapa final'!$Y$14="Muy Baja",'Mapa final'!$AA$14="Catastrófico"),CONCATENATE("R3C",'Mapa final'!$O$14),"")</f>
        <v/>
      </c>
      <c r="AN48" s="49"/>
      <c r="AO48" s="49"/>
      <c r="AP48" s="49"/>
      <c r="AQ48" s="49"/>
      <c r="AR48" s="49"/>
      <c r="AS48" s="49"/>
      <c r="AT48" s="49"/>
      <c r="AU48" s="49"/>
      <c r="AV48" s="49"/>
      <c r="AW48" s="49"/>
      <c r="AX48" s="49"/>
      <c r="AY48" s="49"/>
      <c r="AZ48" s="49"/>
      <c r="BA48" s="49"/>
      <c r="BB48" s="49"/>
      <c r="BC48" s="49"/>
      <c r="BD48" s="49"/>
      <c r="BE48" s="49"/>
      <c r="BF48" s="49"/>
      <c r="BG48" s="49"/>
      <c r="BH48" s="49"/>
      <c r="BI48" s="49"/>
      <c r="BJ48" s="49"/>
      <c r="BK48" s="49"/>
      <c r="BL48" s="49"/>
      <c r="BM48" s="49"/>
      <c r="BN48" s="49"/>
      <c r="BO48" s="49"/>
      <c r="BP48" s="49"/>
      <c r="BQ48" s="49"/>
      <c r="BR48" s="49"/>
      <c r="BS48" s="49"/>
      <c r="BT48" s="49"/>
      <c r="BU48" s="49"/>
      <c r="BV48" s="49"/>
      <c r="BW48" s="49"/>
      <c r="BX48" s="49"/>
      <c r="BY48" s="49"/>
      <c r="BZ48" s="49"/>
      <c r="CA48" s="49"/>
      <c r="CB48" s="49"/>
    </row>
    <row r="49" spans="1:80" ht="15" customHeight="1" x14ac:dyDescent="0.25">
      <c r="A49" s="49"/>
      <c r="B49" s="200"/>
      <c r="C49" s="200"/>
      <c r="D49" s="201"/>
      <c r="E49" s="299"/>
      <c r="F49" s="298"/>
      <c r="G49" s="298"/>
      <c r="H49" s="298"/>
      <c r="I49" s="314"/>
      <c r="J49" s="42" t="str">
        <f>IF(AND('Mapa final'!$Y$15="Muy Baja",'Mapa final'!$AA$15="Leve"),CONCATENATE("R4C",'Mapa final'!$O$15),"")</f>
        <v/>
      </c>
      <c r="K49" s="43" t="str">
        <f>IF(AND('Mapa final'!$Y$16="Muy Baja",'Mapa final'!$AA$16="Leve"),CONCATENATE("R4C",'Mapa final'!$O$16),"")</f>
        <v/>
      </c>
      <c r="L49" s="43" t="str">
        <f>IF(AND('Mapa final'!$Y$17="Muy Baja",'Mapa final'!$AA$17="Leve"),CONCATENATE("R4C",'Mapa final'!$O$17),"")</f>
        <v/>
      </c>
      <c r="M49" s="43" t="str">
        <f>IF(AND('Mapa final'!$Y$18="Muy Baja",'Mapa final'!$AA$18="Leve"),CONCATENATE("R4C",'Mapa final'!$O$18),"")</f>
        <v/>
      </c>
      <c r="N49" s="43" t="str">
        <f>IF(AND('Mapa final'!$Y$19="Muy Baja",'Mapa final'!$AA$19="Leve"),CONCATENATE("R4C",'Mapa final'!$O$19),"")</f>
        <v/>
      </c>
      <c r="O49" s="44" t="str">
        <f>IF(AND('Mapa final'!$Y$20="Muy Baja",'Mapa final'!$AA$20="Leve"),CONCATENATE("R4C",'Mapa final'!$O$20),"")</f>
        <v/>
      </c>
      <c r="P49" s="42" t="str">
        <f>IF(AND('Mapa final'!$Y$15="Muy Baja",'Mapa final'!$AA$15="Menor"),CONCATENATE("R4C",'Mapa final'!$O$15),"")</f>
        <v/>
      </c>
      <c r="Q49" s="43" t="str">
        <f>IF(AND('Mapa final'!$Y$16="Muy Baja",'Mapa final'!$AA$16="Menor"),CONCATENATE("R4C",'Mapa final'!$O$16),"")</f>
        <v/>
      </c>
      <c r="R49" s="43" t="str">
        <f>IF(AND('Mapa final'!$Y$17="Muy Baja",'Mapa final'!$AA$17="Menor"),CONCATENATE("R4C",'Mapa final'!$O$17),"")</f>
        <v/>
      </c>
      <c r="S49" s="43" t="str">
        <f>IF(AND('Mapa final'!$Y$18="Muy Baja",'Mapa final'!$AA$18="Menor"),CONCATENATE("R4C",'Mapa final'!$O$18),"")</f>
        <v/>
      </c>
      <c r="T49" s="43" t="str">
        <f>IF(AND('Mapa final'!$Y$19="Muy Baja",'Mapa final'!$AA$19="Menor"),CONCATENATE("R4C",'Mapa final'!$O$19),"")</f>
        <v/>
      </c>
      <c r="U49" s="44" t="str">
        <f>IF(AND('Mapa final'!$Y$20="Muy Baja",'Mapa final'!$AA$20="Menor"),CONCATENATE("R4C",'Mapa final'!$O$20),"")</f>
        <v/>
      </c>
      <c r="V49" s="33" t="str">
        <f>IF(AND('Mapa final'!$Y$15="Muy Baja",'Mapa final'!$AA$15="Moderado"),CONCATENATE("R4C",'Mapa final'!$O$15),"")</f>
        <v/>
      </c>
      <c r="W49" s="34" t="str">
        <f>IF(AND('Mapa final'!$Y$16="Muy Baja",'Mapa final'!$AA$16="Moderado"),CONCATENATE("R4C",'Mapa final'!$O$16),"")</f>
        <v/>
      </c>
      <c r="X49" s="34" t="str">
        <f>IF(AND('Mapa final'!$Y$17="Muy Baja",'Mapa final'!$AA$17="Moderado"),CONCATENATE("R4C",'Mapa final'!$O$17),"")</f>
        <v/>
      </c>
      <c r="Y49" s="34" t="str">
        <f>IF(AND('Mapa final'!$Y$18="Muy Baja",'Mapa final'!$AA$18="Moderado"),CONCATENATE("R4C",'Mapa final'!$O$18),"")</f>
        <v/>
      </c>
      <c r="Z49" s="34" t="str">
        <f>IF(AND('Mapa final'!$Y$19="Muy Baja",'Mapa final'!$AA$19="Moderado"),CONCATENATE("R4C",'Mapa final'!$O$19),"")</f>
        <v/>
      </c>
      <c r="AA49" s="35" t="str">
        <f>IF(AND('Mapa final'!$Y$20="Muy Baja",'Mapa final'!$AA$20="Moderado"),CONCATENATE("R4C",'Mapa final'!$O$20),"")</f>
        <v/>
      </c>
      <c r="AB49" s="18" t="str">
        <f>IF(AND('Mapa final'!$Y$15="Muy Baja",'Mapa final'!$AA$15="Mayor"),CONCATENATE("R4C",'Mapa final'!$O$15),"")</f>
        <v/>
      </c>
      <c r="AC49" s="19" t="str">
        <f>IF(AND('Mapa final'!$Y$16="Muy Baja",'Mapa final'!$AA$16="Mayor"),CONCATENATE("R4C",'Mapa final'!$O$16),"")</f>
        <v/>
      </c>
      <c r="AD49" s="19" t="str">
        <f>IF(AND('Mapa final'!$Y$17="Muy Baja",'Mapa final'!$AA$17="Mayor"),CONCATENATE("R4C",'Mapa final'!$O$17),"")</f>
        <v/>
      </c>
      <c r="AE49" s="19" t="str">
        <f>IF(AND('Mapa final'!$Y$18="Muy Baja",'Mapa final'!$AA$18="Mayor"),CONCATENATE("R4C",'Mapa final'!$O$18),"")</f>
        <v/>
      </c>
      <c r="AF49" s="19" t="str">
        <f>IF(AND('Mapa final'!$Y$19="Muy Baja",'Mapa final'!$AA$19="Mayor"),CONCATENATE("R4C",'Mapa final'!$O$19),"")</f>
        <v/>
      </c>
      <c r="AG49" s="20" t="str">
        <f>IF(AND('Mapa final'!$Y$20="Muy Baja",'Mapa final'!$AA$20="Mayor"),CONCATENATE("R4C",'Mapa final'!$O$20),"")</f>
        <v/>
      </c>
      <c r="AH49" s="21" t="str">
        <f>IF(AND('Mapa final'!$Y$15="Muy Baja",'Mapa final'!$AA$15="Catastrófico"),CONCATENATE("R4C",'Mapa final'!$O$15),"")</f>
        <v/>
      </c>
      <c r="AI49" s="22" t="str">
        <f>IF(AND('Mapa final'!$Y$16="Muy Baja",'Mapa final'!$AA$16="Catastrófico"),CONCATENATE("R4C",'Mapa final'!$O$16),"")</f>
        <v/>
      </c>
      <c r="AJ49" s="22" t="str">
        <f>IF(AND('Mapa final'!$Y$17="Muy Baja",'Mapa final'!$AA$17="Catastrófico"),CONCATENATE("R4C",'Mapa final'!$O$17),"")</f>
        <v/>
      </c>
      <c r="AK49" s="22" t="str">
        <f>IF(AND('Mapa final'!$Y$18="Muy Baja",'Mapa final'!$AA$18="Catastrófico"),CONCATENATE("R4C",'Mapa final'!$O$18),"")</f>
        <v/>
      </c>
      <c r="AL49" s="22" t="str">
        <f>IF(AND('Mapa final'!$Y$19="Muy Baja",'Mapa final'!$AA$19="Catastrófico"),CONCATENATE("R4C",'Mapa final'!$O$19),"")</f>
        <v/>
      </c>
      <c r="AM49" s="23" t="str">
        <f>IF(AND('Mapa final'!$Y$20="Muy Baja",'Mapa final'!$AA$20="Catastrófico"),CONCATENATE("R4C",'Mapa final'!$O$20),"")</f>
        <v/>
      </c>
      <c r="AN49" s="49"/>
      <c r="AO49" s="49"/>
      <c r="AP49" s="49"/>
      <c r="AQ49" s="49"/>
      <c r="AR49" s="49"/>
      <c r="AS49" s="49"/>
      <c r="AT49" s="49"/>
      <c r="AU49" s="49"/>
      <c r="AV49" s="49"/>
      <c r="AW49" s="49"/>
      <c r="AX49" s="49"/>
      <c r="AY49" s="49"/>
      <c r="AZ49" s="49"/>
      <c r="BA49" s="49"/>
      <c r="BB49" s="49"/>
      <c r="BC49" s="49"/>
      <c r="BD49" s="49"/>
      <c r="BE49" s="49"/>
      <c r="BF49" s="49"/>
      <c r="BG49" s="49"/>
      <c r="BH49" s="49"/>
      <c r="BI49" s="49"/>
      <c r="BJ49" s="49"/>
      <c r="BK49" s="49"/>
      <c r="BL49" s="49"/>
      <c r="BM49" s="49"/>
      <c r="BN49" s="49"/>
      <c r="BO49" s="49"/>
      <c r="BP49" s="49"/>
      <c r="BQ49" s="49"/>
      <c r="BR49" s="49"/>
      <c r="BS49" s="49"/>
      <c r="BT49" s="49"/>
      <c r="BU49" s="49"/>
      <c r="BV49" s="49"/>
      <c r="BW49" s="49"/>
      <c r="BX49" s="49"/>
      <c r="BY49" s="49"/>
      <c r="BZ49" s="49"/>
      <c r="CA49" s="49"/>
      <c r="CB49" s="49"/>
    </row>
    <row r="50" spans="1:80" ht="15" customHeight="1" x14ac:dyDescent="0.25">
      <c r="A50" s="49"/>
      <c r="B50" s="200"/>
      <c r="C50" s="200"/>
      <c r="D50" s="201"/>
      <c r="E50" s="299"/>
      <c r="F50" s="298"/>
      <c r="G50" s="298"/>
      <c r="H50" s="298"/>
      <c r="I50" s="314"/>
      <c r="J50" s="42" t="str">
        <f>IF(AND('Mapa final'!$Y$21="Muy Baja",'Mapa final'!$AA$21="Leve"),CONCATENATE("R5C",'Mapa final'!$O$21),"")</f>
        <v/>
      </c>
      <c r="K50" s="43" t="str">
        <f>IF(AND('Mapa final'!$Y$22="Muy Baja",'Mapa final'!$AA$22="Leve"),CONCATENATE("R5C",'Mapa final'!$O$22),"")</f>
        <v/>
      </c>
      <c r="L50" s="43" t="str">
        <f>IF(AND('Mapa final'!$Y$23="Muy Baja",'Mapa final'!$AA$23="Leve"),CONCATENATE("R5C",'Mapa final'!$O$23),"")</f>
        <v/>
      </c>
      <c r="M50" s="43" t="str">
        <f>IF(AND('Mapa final'!$Y$24="Muy Baja",'Mapa final'!$AA$24="Leve"),CONCATENATE("R5C",'Mapa final'!$O$24),"")</f>
        <v/>
      </c>
      <c r="N50" s="43" t="str">
        <f>IF(AND('Mapa final'!$Y$25="Muy Baja",'Mapa final'!$AA$25="Leve"),CONCATENATE("R5C",'Mapa final'!$O$25),"")</f>
        <v/>
      </c>
      <c r="O50" s="44" t="str">
        <f>IF(AND('Mapa final'!$Y$26="Muy Baja",'Mapa final'!$AA$26="Leve"),CONCATENATE("R5C",'Mapa final'!$O$26),"")</f>
        <v/>
      </c>
      <c r="P50" s="42" t="str">
        <f>IF(AND('Mapa final'!$Y$21="Muy Baja",'Mapa final'!$AA$21="Menor"),CONCATENATE("R5C",'Mapa final'!$O$21),"")</f>
        <v/>
      </c>
      <c r="Q50" s="43" t="str">
        <f>IF(AND('Mapa final'!$Y$22="Muy Baja",'Mapa final'!$AA$22="Menor"),CONCATENATE("R5C",'Mapa final'!$O$22),"")</f>
        <v/>
      </c>
      <c r="R50" s="43" t="str">
        <f>IF(AND('Mapa final'!$Y$23="Muy Baja",'Mapa final'!$AA$23="Menor"),CONCATENATE("R5C",'Mapa final'!$O$23),"")</f>
        <v/>
      </c>
      <c r="S50" s="43" t="str">
        <f>IF(AND('Mapa final'!$Y$24="Muy Baja",'Mapa final'!$AA$24="Menor"),CONCATENATE("R5C",'Mapa final'!$O$24),"")</f>
        <v/>
      </c>
      <c r="T50" s="43" t="str">
        <f>IF(AND('Mapa final'!$Y$25="Muy Baja",'Mapa final'!$AA$25="Menor"),CONCATENATE("R5C",'Mapa final'!$O$25),"")</f>
        <v/>
      </c>
      <c r="U50" s="44" t="str">
        <f>IF(AND('Mapa final'!$Y$26="Muy Baja",'Mapa final'!$AA$26="Menor"),CONCATENATE("R5C",'Mapa final'!$O$26),"")</f>
        <v/>
      </c>
      <c r="V50" s="33" t="str">
        <f>IF(AND('Mapa final'!$Y$21="Muy Baja",'Mapa final'!$AA$21="Moderado"),CONCATENATE("R5C",'Mapa final'!$O$21),"")</f>
        <v/>
      </c>
      <c r="W50" s="34" t="str">
        <f>IF(AND('Mapa final'!$Y$22="Muy Baja",'Mapa final'!$AA$22="Moderado"),CONCATENATE("R5C",'Mapa final'!$O$22),"")</f>
        <v/>
      </c>
      <c r="X50" s="34" t="str">
        <f>IF(AND('Mapa final'!$Y$23="Muy Baja",'Mapa final'!$AA$23="Moderado"),CONCATENATE("R5C",'Mapa final'!$O$23),"")</f>
        <v/>
      </c>
      <c r="Y50" s="34" t="str">
        <f>IF(AND('Mapa final'!$Y$24="Muy Baja",'Mapa final'!$AA$24="Moderado"),CONCATENATE("R5C",'Mapa final'!$O$24),"")</f>
        <v/>
      </c>
      <c r="Z50" s="34" t="str">
        <f>IF(AND('Mapa final'!$Y$25="Muy Baja",'Mapa final'!$AA$25="Moderado"),CONCATENATE("R5C",'Mapa final'!$O$25),"")</f>
        <v/>
      </c>
      <c r="AA50" s="35" t="str">
        <f>IF(AND('Mapa final'!$Y$26="Muy Baja",'Mapa final'!$AA$26="Moderado"),CONCATENATE("R5C",'Mapa final'!$O$26),"")</f>
        <v/>
      </c>
      <c r="AB50" s="18" t="str">
        <f>IF(AND('Mapa final'!$Y$21="Muy Baja",'Mapa final'!$AA$21="Mayor"),CONCATENATE("R5C",'Mapa final'!$O$21),"")</f>
        <v/>
      </c>
      <c r="AC50" s="19" t="str">
        <f>IF(AND('Mapa final'!$Y$22="Muy Baja",'Mapa final'!$AA$22="Mayor"),CONCATENATE("R5C",'Mapa final'!$O$22),"")</f>
        <v/>
      </c>
      <c r="AD50" s="19" t="str">
        <f>IF(AND('Mapa final'!$Y$23="Muy Baja",'Mapa final'!$AA$23="Mayor"),CONCATENATE("R5C",'Mapa final'!$O$23),"")</f>
        <v/>
      </c>
      <c r="AE50" s="19" t="str">
        <f>IF(AND('Mapa final'!$Y$24="Muy Baja",'Mapa final'!$AA$24="Mayor"),CONCATENATE("R5C",'Mapa final'!$O$24),"")</f>
        <v/>
      </c>
      <c r="AF50" s="19" t="str">
        <f>IF(AND('Mapa final'!$Y$25="Muy Baja",'Mapa final'!$AA$25="Mayor"),CONCATENATE("R5C",'Mapa final'!$O$25),"")</f>
        <v/>
      </c>
      <c r="AG50" s="20" t="str">
        <f>IF(AND('Mapa final'!$Y$26="Muy Baja",'Mapa final'!$AA$26="Mayor"),CONCATENATE("R5C",'Mapa final'!$O$26),"")</f>
        <v/>
      </c>
      <c r="AH50" s="21" t="str">
        <f>IF(AND('Mapa final'!$Y$21="Muy Baja",'Mapa final'!$AA$21="Catastrófico"),CONCATENATE("R5C",'Mapa final'!$O$21),"")</f>
        <v/>
      </c>
      <c r="AI50" s="22" t="str">
        <f>IF(AND('Mapa final'!$Y$22="Muy Baja",'Mapa final'!$AA$22="Catastrófico"),CONCATENATE("R5C",'Mapa final'!$O$22),"")</f>
        <v/>
      </c>
      <c r="AJ50" s="22" t="str">
        <f>IF(AND('Mapa final'!$Y$23="Muy Baja",'Mapa final'!$AA$23="Catastrófico"),CONCATENATE("R5C",'Mapa final'!$O$23),"")</f>
        <v/>
      </c>
      <c r="AK50" s="22" t="str">
        <f>IF(AND('Mapa final'!$Y$24="Muy Baja",'Mapa final'!$AA$24="Catastrófico"),CONCATENATE("R5C",'Mapa final'!$O$24),"")</f>
        <v/>
      </c>
      <c r="AL50" s="22" t="str">
        <f>IF(AND('Mapa final'!$Y$25="Muy Baja",'Mapa final'!$AA$25="Catastrófico"),CONCATENATE("R5C",'Mapa final'!$O$25),"")</f>
        <v/>
      </c>
      <c r="AM50" s="23" t="str">
        <f>IF(AND('Mapa final'!$Y$26="Muy Baja",'Mapa final'!$AA$26="Catastrófico"),CONCATENATE("R5C",'Mapa final'!$O$26),"")</f>
        <v/>
      </c>
      <c r="AN50" s="49"/>
      <c r="AO50" s="49"/>
      <c r="AP50" s="49"/>
      <c r="AQ50" s="49"/>
      <c r="AR50" s="49"/>
      <c r="AS50" s="49"/>
      <c r="AT50" s="49"/>
      <c r="AU50" s="49"/>
      <c r="AV50" s="49"/>
      <c r="AW50" s="49"/>
      <c r="AX50" s="49"/>
      <c r="AY50" s="49"/>
      <c r="AZ50" s="49"/>
      <c r="BA50" s="49"/>
      <c r="BB50" s="49"/>
      <c r="BC50" s="49"/>
      <c r="BD50" s="49"/>
      <c r="BE50" s="49"/>
      <c r="BF50" s="49"/>
      <c r="BG50" s="49"/>
      <c r="BH50" s="49"/>
      <c r="BI50" s="49"/>
      <c r="BJ50" s="49"/>
      <c r="BK50" s="49"/>
      <c r="BL50" s="49"/>
      <c r="BM50" s="49"/>
      <c r="BN50" s="49"/>
      <c r="BO50" s="49"/>
      <c r="BP50" s="49"/>
      <c r="BQ50" s="49"/>
      <c r="BR50" s="49"/>
      <c r="BS50" s="49"/>
      <c r="BT50" s="49"/>
      <c r="BU50" s="49"/>
      <c r="BV50" s="49"/>
      <c r="BW50" s="49"/>
      <c r="BX50" s="49"/>
      <c r="BY50" s="49"/>
      <c r="BZ50" s="49"/>
      <c r="CA50" s="49"/>
      <c r="CB50" s="49"/>
    </row>
    <row r="51" spans="1:80" ht="15" customHeight="1" x14ac:dyDescent="0.25">
      <c r="A51" s="49"/>
      <c r="B51" s="200"/>
      <c r="C51" s="200"/>
      <c r="D51" s="201"/>
      <c r="E51" s="299"/>
      <c r="F51" s="298"/>
      <c r="G51" s="298"/>
      <c r="H51" s="298"/>
      <c r="I51" s="314"/>
      <c r="J51" s="42" t="str">
        <f>IF(AND('Mapa final'!$Y$27="Muy Baja",'Mapa final'!$AA$27="Leve"),CONCATENATE("R6C",'Mapa final'!$O$27),"")</f>
        <v/>
      </c>
      <c r="K51" s="43" t="str">
        <f>IF(AND('Mapa final'!$Y$28="Muy Baja",'Mapa final'!$AA$28="Leve"),CONCATENATE("R6C",'Mapa final'!$O$28),"")</f>
        <v/>
      </c>
      <c r="L51" s="43" t="str">
        <f>IF(AND('Mapa final'!$Y$29="Muy Baja",'Mapa final'!$AA$29="Leve"),CONCATENATE("R6C",'Mapa final'!$O$29),"")</f>
        <v/>
      </c>
      <c r="M51" s="43" t="str">
        <f>IF(AND('Mapa final'!$Y$30="Muy Baja",'Mapa final'!$AA$30="Leve"),CONCATENATE("R6C",'Mapa final'!$O$30),"")</f>
        <v/>
      </c>
      <c r="N51" s="43" t="str">
        <f>IF(AND('Mapa final'!$Y$31="Muy Baja",'Mapa final'!$AA$31="Leve"),CONCATENATE("R6C",'Mapa final'!$O$31),"")</f>
        <v/>
      </c>
      <c r="O51" s="44" t="str">
        <f>IF(AND('Mapa final'!$Y$32="Muy Baja",'Mapa final'!$AA$32="Leve"),CONCATENATE("R6C",'Mapa final'!$O$32),"")</f>
        <v/>
      </c>
      <c r="P51" s="42" t="str">
        <f>IF(AND('Mapa final'!$Y$27="Muy Baja",'Mapa final'!$AA$27="Menor"),CONCATENATE("R6C",'Mapa final'!$O$27),"")</f>
        <v/>
      </c>
      <c r="Q51" s="43" t="str">
        <f>IF(AND('Mapa final'!$Y$28="Muy Baja",'Mapa final'!$AA$28="Menor"),CONCATENATE("R6C",'Mapa final'!$O$28),"")</f>
        <v/>
      </c>
      <c r="R51" s="43" t="str">
        <f>IF(AND('Mapa final'!$Y$29="Muy Baja",'Mapa final'!$AA$29="Menor"),CONCATENATE("R6C",'Mapa final'!$O$29),"")</f>
        <v/>
      </c>
      <c r="S51" s="43" t="str">
        <f>IF(AND('Mapa final'!$Y$30="Muy Baja",'Mapa final'!$AA$30="Menor"),CONCATENATE("R6C",'Mapa final'!$O$30),"")</f>
        <v/>
      </c>
      <c r="T51" s="43" t="str">
        <f>IF(AND('Mapa final'!$Y$31="Muy Baja",'Mapa final'!$AA$31="Menor"),CONCATENATE("R6C",'Mapa final'!$O$31),"")</f>
        <v/>
      </c>
      <c r="U51" s="44" t="str">
        <f>IF(AND('Mapa final'!$Y$32="Muy Baja",'Mapa final'!$AA$32="Menor"),CONCATENATE("R6C",'Mapa final'!$O$32),"")</f>
        <v/>
      </c>
      <c r="V51" s="33" t="str">
        <f>IF(AND('Mapa final'!$Y$27="Muy Baja",'Mapa final'!$AA$27="Moderado"),CONCATENATE("R6C",'Mapa final'!$O$27),"")</f>
        <v/>
      </c>
      <c r="W51" s="34" t="str">
        <f>IF(AND('Mapa final'!$Y$28="Muy Baja",'Mapa final'!$AA$28="Moderado"),CONCATENATE("R6C",'Mapa final'!$O$28),"")</f>
        <v/>
      </c>
      <c r="X51" s="34" t="str">
        <f>IF(AND('Mapa final'!$Y$29="Muy Baja",'Mapa final'!$AA$29="Moderado"),CONCATENATE("R6C",'Mapa final'!$O$29),"")</f>
        <v/>
      </c>
      <c r="Y51" s="34" t="str">
        <f>IF(AND('Mapa final'!$Y$30="Muy Baja",'Mapa final'!$AA$30="Moderado"),CONCATENATE("R6C",'Mapa final'!$O$30),"")</f>
        <v/>
      </c>
      <c r="Z51" s="34" t="str">
        <f>IF(AND('Mapa final'!$Y$31="Muy Baja",'Mapa final'!$AA$31="Moderado"),CONCATENATE("R6C",'Mapa final'!$O$31),"")</f>
        <v/>
      </c>
      <c r="AA51" s="35" t="str">
        <f>IF(AND('Mapa final'!$Y$32="Muy Baja",'Mapa final'!$AA$32="Moderado"),CONCATENATE("R6C",'Mapa final'!$O$32),"")</f>
        <v/>
      </c>
      <c r="AB51" s="18" t="str">
        <f>IF(AND('Mapa final'!$Y$27="Muy Baja",'Mapa final'!$AA$27="Mayor"),CONCATENATE("R6C",'Mapa final'!$O$27),"")</f>
        <v/>
      </c>
      <c r="AC51" s="19" t="str">
        <f>IF(AND('Mapa final'!$Y$28="Muy Baja",'Mapa final'!$AA$28="Mayor"),CONCATENATE("R6C",'Mapa final'!$O$28),"")</f>
        <v/>
      </c>
      <c r="AD51" s="19" t="str">
        <f>IF(AND('Mapa final'!$Y$29="Muy Baja",'Mapa final'!$AA$29="Mayor"),CONCATENATE("R6C",'Mapa final'!$O$29),"")</f>
        <v/>
      </c>
      <c r="AE51" s="19" t="str">
        <f>IF(AND('Mapa final'!$Y$30="Muy Baja",'Mapa final'!$AA$30="Mayor"),CONCATENATE("R6C",'Mapa final'!$O$30),"")</f>
        <v/>
      </c>
      <c r="AF51" s="19" t="str">
        <f>IF(AND('Mapa final'!$Y$31="Muy Baja",'Mapa final'!$AA$31="Mayor"),CONCATENATE("R6C",'Mapa final'!$O$31),"")</f>
        <v/>
      </c>
      <c r="AG51" s="20" t="str">
        <f>IF(AND('Mapa final'!$Y$32="Muy Baja",'Mapa final'!$AA$32="Mayor"),CONCATENATE("R6C",'Mapa final'!$O$32),"")</f>
        <v/>
      </c>
      <c r="AH51" s="21" t="str">
        <f>IF(AND('Mapa final'!$Y$27="Muy Baja",'Mapa final'!$AA$27="Catastrófico"),CONCATENATE("R6C",'Mapa final'!$O$27),"")</f>
        <v/>
      </c>
      <c r="AI51" s="22" t="str">
        <f>IF(AND('Mapa final'!$Y$28="Muy Baja",'Mapa final'!$AA$28="Catastrófico"),CONCATENATE("R6C",'Mapa final'!$O$28),"")</f>
        <v/>
      </c>
      <c r="AJ51" s="22" t="str">
        <f>IF(AND('Mapa final'!$Y$29="Muy Baja",'Mapa final'!$AA$29="Catastrófico"),CONCATENATE("R6C",'Mapa final'!$O$29),"")</f>
        <v/>
      </c>
      <c r="AK51" s="22" t="str">
        <f>IF(AND('Mapa final'!$Y$30="Muy Baja",'Mapa final'!$AA$30="Catastrófico"),CONCATENATE("R6C",'Mapa final'!$O$30),"")</f>
        <v/>
      </c>
      <c r="AL51" s="22" t="str">
        <f>IF(AND('Mapa final'!$Y$31="Muy Baja",'Mapa final'!$AA$31="Catastrófico"),CONCATENATE("R6C",'Mapa final'!$O$31),"")</f>
        <v/>
      </c>
      <c r="AM51" s="23" t="str">
        <f>IF(AND('Mapa final'!$Y$32="Muy Baja",'Mapa final'!$AA$32="Catastrófico"),CONCATENATE("R6C",'Mapa final'!$O$32),"")</f>
        <v/>
      </c>
      <c r="AN51" s="49"/>
      <c r="AO51" s="49"/>
      <c r="AP51" s="49"/>
      <c r="AQ51" s="49"/>
      <c r="AR51" s="49"/>
      <c r="AS51" s="49"/>
      <c r="AT51" s="49"/>
      <c r="AU51" s="49"/>
      <c r="AV51" s="49"/>
      <c r="AW51" s="49"/>
      <c r="AX51" s="49"/>
      <c r="AY51" s="49"/>
      <c r="AZ51" s="49"/>
      <c r="BA51" s="49"/>
      <c r="BB51" s="49"/>
      <c r="BC51" s="49"/>
      <c r="BD51" s="49"/>
      <c r="BE51" s="49"/>
      <c r="BF51" s="49"/>
      <c r="BG51" s="49"/>
      <c r="BH51" s="49"/>
      <c r="BI51" s="49"/>
      <c r="BJ51" s="49"/>
      <c r="BK51" s="49"/>
      <c r="BL51" s="49"/>
      <c r="BM51" s="49"/>
      <c r="BN51" s="49"/>
      <c r="BO51" s="49"/>
      <c r="BP51" s="49"/>
      <c r="BQ51" s="49"/>
      <c r="BR51" s="49"/>
      <c r="BS51" s="49"/>
      <c r="BT51" s="49"/>
      <c r="BU51" s="49"/>
      <c r="BV51" s="49"/>
      <c r="BW51" s="49"/>
      <c r="BX51" s="49"/>
      <c r="BY51" s="49"/>
      <c r="BZ51" s="49"/>
      <c r="CA51" s="49"/>
      <c r="CB51" s="49"/>
    </row>
    <row r="52" spans="1:80" ht="15" customHeight="1" x14ac:dyDescent="0.25">
      <c r="A52" s="49"/>
      <c r="B52" s="200"/>
      <c r="C52" s="200"/>
      <c r="D52" s="201"/>
      <c r="E52" s="299"/>
      <c r="F52" s="298"/>
      <c r="G52" s="298"/>
      <c r="H52" s="298"/>
      <c r="I52" s="314"/>
      <c r="J52" s="42" t="str">
        <f>IF(AND('Mapa final'!$Y$33="Muy Baja",'Mapa final'!$AA$33="Leve"),CONCATENATE("R7C",'Mapa final'!$O$33),"")</f>
        <v/>
      </c>
      <c r="K52" s="43" t="str">
        <f>IF(AND('Mapa final'!$Y$34="Muy Baja",'Mapa final'!$AA$34="Leve"),CONCATENATE("R7C",'Mapa final'!$O$34),"")</f>
        <v/>
      </c>
      <c r="L52" s="43" t="str">
        <f>IF(AND('Mapa final'!$Y$35="Muy Baja",'Mapa final'!$AA$35="Leve"),CONCATENATE("R7C",'Mapa final'!$O$35),"")</f>
        <v/>
      </c>
      <c r="M52" s="43" t="str">
        <f>IF(AND('Mapa final'!$Y$36="Muy Baja",'Mapa final'!$AA$36="Leve"),CONCATENATE("R7C",'Mapa final'!$O$36),"")</f>
        <v/>
      </c>
      <c r="N52" s="43" t="str">
        <f>IF(AND('Mapa final'!$Y$37="Muy Baja",'Mapa final'!$AA$37="Leve"),CONCATENATE("R7C",'Mapa final'!$O$37),"")</f>
        <v/>
      </c>
      <c r="O52" s="44" t="str">
        <f>IF(AND('Mapa final'!$Y$38="Muy Baja",'Mapa final'!$AA$38="Leve"),CONCATENATE("R7C",'Mapa final'!$O$38),"")</f>
        <v/>
      </c>
      <c r="P52" s="42" t="str">
        <f>IF(AND('Mapa final'!$Y$33="Muy Baja",'Mapa final'!$AA$33="Menor"),CONCATENATE("R7C",'Mapa final'!$O$33),"")</f>
        <v/>
      </c>
      <c r="Q52" s="43" t="str">
        <f>IF(AND('Mapa final'!$Y$34="Muy Baja",'Mapa final'!$AA$34="Menor"),CONCATENATE("R7C",'Mapa final'!$O$34),"")</f>
        <v/>
      </c>
      <c r="R52" s="43" t="str">
        <f>IF(AND('Mapa final'!$Y$35="Muy Baja",'Mapa final'!$AA$35="Menor"),CONCATENATE("R7C",'Mapa final'!$O$35),"")</f>
        <v/>
      </c>
      <c r="S52" s="43" t="str">
        <f>IF(AND('Mapa final'!$Y$36="Muy Baja",'Mapa final'!$AA$36="Menor"),CONCATENATE("R7C",'Mapa final'!$O$36),"")</f>
        <v/>
      </c>
      <c r="T52" s="43" t="str">
        <f>IF(AND('Mapa final'!$Y$37="Muy Baja",'Mapa final'!$AA$37="Menor"),CONCATENATE("R7C",'Mapa final'!$O$37),"")</f>
        <v/>
      </c>
      <c r="U52" s="44" t="str">
        <f>IF(AND('Mapa final'!$Y$38="Muy Baja",'Mapa final'!$AA$38="Menor"),CONCATENATE("R7C",'Mapa final'!$O$38),"")</f>
        <v/>
      </c>
      <c r="V52" s="33" t="str">
        <f>IF(AND('Mapa final'!$Y$33="Muy Baja",'Mapa final'!$AA$33="Moderado"),CONCATENATE("R7C",'Mapa final'!$O$33),"")</f>
        <v/>
      </c>
      <c r="W52" s="34" t="str">
        <f>IF(AND('Mapa final'!$Y$34="Muy Baja",'Mapa final'!$AA$34="Moderado"),CONCATENATE("R7C",'Mapa final'!$O$34),"")</f>
        <v/>
      </c>
      <c r="X52" s="34" t="str">
        <f>IF(AND('Mapa final'!$Y$35="Muy Baja",'Mapa final'!$AA$35="Moderado"),CONCATENATE("R7C",'Mapa final'!$O$35),"")</f>
        <v/>
      </c>
      <c r="Y52" s="34" t="str">
        <f>IF(AND('Mapa final'!$Y$36="Muy Baja",'Mapa final'!$AA$36="Moderado"),CONCATENATE("R7C",'Mapa final'!$O$36),"")</f>
        <v/>
      </c>
      <c r="Z52" s="34" t="str">
        <f>IF(AND('Mapa final'!$Y$37="Muy Baja",'Mapa final'!$AA$37="Moderado"),CONCATENATE("R7C",'Mapa final'!$O$37),"")</f>
        <v/>
      </c>
      <c r="AA52" s="35" t="str">
        <f>IF(AND('Mapa final'!$Y$38="Muy Baja",'Mapa final'!$AA$38="Moderado"),CONCATENATE("R7C",'Mapa final'!$O$38),"")</f>
        <v/>
      </c>
      <c r="AB52" s="18" t="str">
        <f>IF(AND('Mapa final'!$Y$33="Muy Baja",'Mapa final'!$AA$33="Mayor"),CONCATENATE("R7C",'Mapa final'!$O$33),"")</f>
        <v/>
      </c>
      <c r="AC52" s="19" t="str">
        <f>IF(AND('Mapa final'!$Y$34="Muy Baja",'Mapa final'!$AA$34="Mayor"),CONCATENATE("R7C",'Mapa final'!$O$34),"")</f>
        <v/>
      </c>
      <c r="AD52" s="19" t="str">
        <f>IF(AND('Mapa final'!$Y$35="Muy Baja",'Mapa final'!$AA$35="Mayor"),CONCATENATE("R7C",'Mapa final'!$O$35),"")</f>
        <v/>
      </c>
      <c r="AE52" s="19" t="str">
        <f>IF(AND('Mapa final'!$Y$36="Muy Baja",'Mapa final'!$AA$36="Mayor"),CONCATENATE("R7C",'Mapa final'!$O$36),"")</f>
        <v/>
      </c>
      <c r="AF52" s="19" t="str">
        <f>IF(AND('Mapa final'!$Y$37="Muy Baja",'Mapa final'!$AA$37="Mayor"),CONCATENATE("R7C",'Mapa final'!$O$37),"")</f>
        <v/>
      </c>
      <c r="AG52" s="20" t="str">
        <f>IF(AND('Mapa final'!$Y$38="Muy Baja",'Mapa final'!$AA$38="Mayor"),CONCATENATE("R7C",'Mapa final'!$O$38),"")</f>
        <v/>
      </c>
      <c r="AH52" s="21" t="str">
        <f>IF(AND('Mapa final'!$Y$33="Muy Baja",'Mapa final'!$AA$33="Catastrófico"),CONCATENATE("R7C",'Mapa final'!$O$33),"")</f>
        <v/>
      </c>
      <c r="AI52" s="22" t="str">
        <f>IF(AND('Mapa final'!$Y$34="Muy Baja",'Mapa final'!$AA$34="Catastrófico"),CONCATENATE("R7C",'Mapa final'!$O$34),"")</f>
        <v/>
      </c>
      <c r="AJ52" s="22" t="str">
        <f>IF(AND('Mapa final'!$Y$35="Muy Baja",'Mapa final'!$AA$35="Catastrófico"),CONCATENATE("R7C",'Mapa final'!$O$35),"")</f>
        <v/>
      </c>
      <c r="AK52" s="22" t="str">
        <f>IF(AND('Mapa final'!$Y$36="Muy Baja",'Mapa final'!$AA$36="Catastrófico"),CONCATENATE("R7C",'Mapa final'!$O$36),"")</f>
        <v/>
      </c>
      <c r="AL52" s="22" t="str">
        <f>IF(AND('Mapa final'!$Y$37="Muy Baja",'Mapa final'!$AA$37="Catastrófico"),CONCATENATE("R7C",'Mapa final'!$O$37),"")</f>
        <v/>
      </c>
      <c r="AM52" s="23" t="str">
        <f>IF(AND('Mapa final'!$Y$38="Muy Baja",'Mapa final'!$AA$38="Catastrófico"),CONCATENATE("R7C",'Mapa final'!$O$38),"")</f>
        <v/>
      </c>
      <c r="AN52" s="49"/>
      <c r="AO52" s="49"/>
      <c r="AP52" s="49"/>
      <c r="AQ52" s="49"/>
      <c r="AR52" s="49"/>
      <c r="AS52" s="49"/>
      <c r="AT52" s="49"/>
      <c r="AU52" s="49"/>
      <c r="AV52" s="49"/>
      <c r="AW52" s="49"/>
      <c r="AX52" s="49"/>
      <c r="AY52" s="49"/>
      <c r="AZ52" s="49"/>
      <c r="BA52" s="49"/>
      <c r="BB52" s="49"/>
      <c r="BC52" s="49"/>
      <c r="BD52" s="49"/>
      <c r="BE52" s="49"/>
      <c r="BF52" s="49"/>
      <c r="BG52" s="49"/>
      <c r="BH52" s="49"/>
      <c r="BI52" s="49"/>
      <c r="BJ52" s="49"/>
      <c r="BK52" s="49"/>
      <c r="BL52" s="49"/>
      <c r="BM52" s="49"/>
      <c r="BN52" s="49"/>
      <c r="BO52" s="49"/>
      <c r="BP52" s="49"/>
      <c r="BQ52" s="49"/>
      <c r="BR52" s="49"/>
      <c r="BS52" s="49"/>
      <c r="BT52" s="49"/>
      <c r="BU52" s="49"/>
      <c r="BV52" s="49"/>
      <c r="BW52" s="49"/>
      <c r="BX52" s="49"/>
      <c r="BY52" s="49"/>
      <c r="BZ52" s="49"/>
      <c r="CA52" s="49"/>
      <c r="CB52" s="49"/>
    </row>
    <row r="53" spans="1:80" ht="15" customHeight="1" x14ac:dyDescent="0.25">
      <c r="A53" s="49"/>
      <c r="B53" s="200"/>
      <c r="C53" s="200"/>
      <c r="D53" s="201"/>
      <c r="E53" s="299"/>
      <c r="F53" s="298"/>
      <c r="G53" s="298"/>
      <c r="H53" s="298"/>
      <c r="I53" s="314"/>
      <c r="J53" s="42" t="str">
        <f>IF(AND('Mapa final'!$Y$39="Muy Baja",'Mapa final'!$AA$39="Leve"),CONCATENATE("R8C",'Mapa final'!$O$39),"")</f>
        <v/>
      </c>
      <c r="K53" s="43" t="str">
        <f>IF(AND('Mapa final'!$Y$40="Muy Baja",'Mapa final'!$AA$40="Leve"),CONCATENATE("R8C",'Mapa final'!$O$40),"")</f>
        <v/>
      </c>
      <c r="L53" s="43" t="str">
        <f>IF(AND('Mapa final'!$Y$41="Muy Baja",'Mapa final'!$AA$41="Leve"),CONCATENATE("R8C",'Mapa final'!$O$41),"")</f>
        <v/>
      </c>
      <c r="M53" s="43" t="str">
        <f>IF(AND('Mapa final'!$Y$42="Muy Baja",'Mapa final'!$AA$42="Leve"),CONCATENATE("R8C",'Mapa final'!$O$42),"")</f>
        <v/>
      </c>
      <c r="N53" s="43" t="str">
        <f>IF(AND('Mapa final'!$Y$43="Muy Baja",'Mapa final'!$AA$43="Leve"),CONCATENATE("R8C",'Mapa final'!$O$43),"")</f>
        <v/>
      </c>
      <c r="O53" s="44" t="str">
        <f>IF(AND('Mapa final'!$Y$44="Muy Baja",'Mapa final'!$AA$44="Leve"),CONCATENATE("R8C",'Mapa final'!$O$44),"")</f>
        <v/>
      </c>
      <c r="P53" s="42" t="str">
        <f>IF(AND('Mapa final'!$Y$39="Muy Baja",'Mapa final'!$AA$39="Menor"),CONCATENATE("R8C",'Mapa final'!$O$39),"")</f>
        <v/>
      </c>
      <c r="Q53" s="43" t="str">
        <f>IF(AND('Mapa final'!$Y$40="Muy Baja",'Mapa final'!$AA$40="Menor"),CONCATENATE("R8C",'Mapa final'!$O$40),"")</f>
        <v/>
      </c>
      <c r="R53" s="43" t="str">
        <f>IF(AND('Mapa final'!$Y$41="Muy Baja",'Mapa final'!$AA$41="Menor"),CONCATENATE("R8C",'Mapa final'!$O$41),"")</f>
        <v/>
      </c>
      <c r="S53" s="43" t="str">
        <f>IF(AND('Mapa final'!$Y$42="Muy Baja",'Mapa final'!$AA$42="Menor"),CONCATENATE("R8C",'Mapa final'!$O$42),"")</f>
        <v/>
      </c>
      <c r="T53" s="43" t="str">
        <f>IF(AND('Mapa final'!$Y$43="Muy Baja",'Mapa final'!$AA$43="Menor"),CONCATENATE("R8C",'Mapa final'!$O$43),"")</f>
        <v/>
      </c>
      <c r="U53" s="44" t="str">
        <f>IF(AND('Mapa final'!$Y$44="Muy Baja",'Mapa final'!$AA$44="Menor"),CONCATENATE("R8C",'Mapa final'!$O$44),"")</f>
        <v/>
      </c>
      <c r="V53" s="33" t="str">
        <f>IF(AND('Mapa final'!$Y$39="Muy Baja",'Mapa final'!$AA$39="Moderado"),CONCATENATE("R8C",'Mapa final'!$O$39),"")</f>
        <v/>
      </c>
      <c r="W53" s="34" t="str">
        <f>IF(AND('Mapa final'!$Y$40="Muy Baja",'Mapa final'!$AA$40="Moderado"),CONCATENATE("R8C",'Mapa final'!$O$40),"")</f>
        <v/>
      </c>
      <c r="X53" s="34" t="str">
        <f>IF(AND('Mapa final'!$Y$41="Muy Baja",'Mapa final'!$AA$41="Moderado"),CONCATENATE("R8C",'Mapa final'!$O$41),"")</f>
        <v/>
      </c>
      <c r="Y53" s="34" t="str">
        <f>IF(AND('Mapa final'!$Y$42="Muy Baja",'Mapa final'!$AA$42="Moderado"),CONCATENATE("R8C",'Mapa final'!$O$42),"")</f>
        <v/>
      </c>
      <c r="Z53" s="34" t="str">
        <f>IF(AND('Mapa final'!$Y$43="Muy Baja",'Mapa final'!$AA$43="Moderado"),CONCATENATE("R8C",'Mapa final'!$O$43),"")</f>
        <v/>
      </c>
      <c r="AA53" s="35" t="str">
        <f>IF(AND('Mapa final'!$Y$44="Muy Baja",'Mapa final'!$AA$44="Moderado"),CONCATENATE("R8C",'Mapa final'!$O$44),"")</f>
        <v/>
      </c>
      <c r="AB53" s="18" t="str">
        <f>IF(AND('Mapa final'!$Y$39="Muy Baja",'Mapa final'!$AA$39="Mayor"),CONCATENATE("R8C",'Mapa final'!$O$39),"")</f>
        <v/>
      </c>
      <c r="AC53" s="19" t="str">
        <f>IF(AND('Mapa final'!$Y$40="Muy Baja",'Mapa final'!$AA$40="Mayor"),CONCATENATE("R8C",'Mapa final'!$O$40),"")</f>
        <v/>
      </c>
      <c r="AD53" s="19" t="str">
        <f>IF(AND('Mapa final'!$Y$41="Muy Baja",'Mapa final'!$AA$41="Mayor"),CONCATENATE("R8C",'Mapa final'!$O$41),"")</f>
        <v/>
      </c>
      <c r="AE53" s="19" t="str">
        <f>IF(AND('Mapa final'!$Y$42="Muy Baja",'Mapa final'!$AA$42="Mayor"),CONCATENATE("R8C",'Mapa final'!$O$42),"")</f>
        <v/>
      </c>
      <c r="AF53" s="19" t="str">
        <f>IF(AND('Mapa final'!$Y$43="Muy Baja",'Mapa final'!$AA$43="Mayor"),CONCATENATE("R8C",'Mapa final'!$O$43),"")</f>
        <v/>
      </c>
      <c r="AG53" s="20" t="str">
        <f>IF(AND('Mapa final'!$Y$44="Muy Baja",'Mapa final'!$AA$44="Mayor"),CONCATENATE("R8C",'Mapa final'!$O$44),"")</f>
        <v/>
      </c>
      <c r="AH53" s="21" t="str">
        <f>IF(AND('Mapa final'!$Y$39="Muy Baja",'Mapa final'!$AA$39="Catastrófico"),CONCATENATE("R8C",'Mapa final'!$O$39),"")</f>
        <v/>
      </c>
      <c r="AI53" s="22" t="str">
        <f>IF(AND('Mapa final'!$Y$40="Muy Baja",'Mapa final'!$AA$40="Catastrófico"),CONCATENATE("R8C",'Mapa final'!$O$40),"")</f>
        <v/>
      </c>
      <c r="AJ53" s="22" t="str">
        <f>IF(AND('Mapa final'!$Y$41="Muy Baja",'Mapa final'!$AA$41="Catastrófico"),CONCATENATE("R8C",'Mapa final'!$O$41),"")</f>
        <v/>
      </c>
      <c r="AK53" s="22" t="str">
        <f>IF(AND('Mapa final'!$Y$42="Muy Baja",'Mapa final'!$AA$42="Catastrófico"),CONCATENATE("R8C",'Mapa final'!$O$42),"")</f>
        <v/>
      </c>
      <c r="AL53" s="22" t="str">
        <f>IF(AND('Mapa final'!$Y$43="Muy Baja",'Mapa final'!$AA$43="Catastrófico"),CONCATENATE("R8C",'Mapa final'!$O$43),"")</f>
        <v/>
      </c>
      <c r="AM53" s="23" t="str">
        <f>IF(AND('Mapa final'!$Y$44="Muy Baja",'Mapa final'!$AA$44="Catastrófico"),CONCATENATE("R8C",'Mapa final'!$O$44),"")</f>
        <v/>
      </c>
      <c r="AN53" s="49"/>
      <c r="AO53" s="49"/>
      <c r="AP53" s="49"/>
      <c r="AQ53" s="49"/>
      <c r="AR53" s="49"/>
      <c r="AS53" s="49"/>
      <c r="AT53" s="49"/>
      <c r="AU53" s="49"/>
      <c r="AV53" s="49"/>
      <c r="AW53" s="49"/>
      <c r="AX53" s="49"/>
      <c r="AY53" s="49"/>
      <c r="AZ53" s="49"/>
      <c r="BA53" s="49"/>
      <c r="BB53" s="49"/>
      <c r="BC53" s="49"/>
      <c r="BD53" s="49"/>
      <c r="BE53" s="49"/>
      <c r="BF53" s="49"/>
      <c r="BG53" s="49"/>
      <c r="BH53" s="49"/>
      <c r="BI53" s="49"/>
      <c r="BJ53" s="49"/>
      <c r="BK53" s="49"/>
      <c r="BL53" s="49"/>
      <c r="BM53" s="49"/>
      <c r="BN53" s="49"/>
      <c r="BO53" s="49"/>
      <c r="BP53" s="49"/>
      <c r="BQ53" s="49"/>
      <c r="BR53" s="49"/>
      <c r="BS53" s="49"/>
      <c r="BT53" s="49"/>
      <c r="BU53" s="49"/>
      <c r="BV53" s="49"/>
      <c r="BW53" s="49"/>
      <c r="BX53" s="49"/>
      <c r="BY53" s="49"/>
      <c r="BZ53" s="49"/>
      <c r="CA53" s="49"/>
      <c r="CB53" s="49"/>
    </row>
    <row r="54" spans="1:80" ht="15" customHeight="1" x14ac:dyDescent="0.25">
      <c r="A54" s="49"/>
      <c r="B54" s="200"/>
      <c r="C54" s="200"/>
      <c r="D54" s="201"/>
      <c r="E54" s="299"/>
      <c r="F54" s="298"/>
      <c r="G54" s="298"/>
      <c r="H54" s="298"/>
      <c r="I54" s="314"/>
      <c r="J54" s="42" t="str">
        <f>IF(AND('Mapa final'!$Y$45="Muy Baja",'Mapa final'!$AA$45="Leve"),CONCATENATE("R9C",'Mapa final'!$O$45),"")</f>
        <v/>
      </c>
      <c r="K54" s="43" t="str">
        <f>IF(AND('Mapa final'!$Y$46="Muy Baja",'Mapa final'!$AA$46="Leve"),CONCATENATE("R9C",'Mapa final'!$O$46),"")</f>
        <v/>
      </c>
      <c r="L54" s="43" t="str">
        <f>IF(AND('Mapa final'!$Y$47="Muy Baja",'Mapa final'!$AA$47="Leve"),CONCATENATE("R9C",'Mapa final'!$O$47),"")</f>
        <v/>
      </c>
      <c r="M54" s="43" t="str">
        <f>IF(AND('Mapa final'!$Y$48="Muy Baja",'Mapa final'!$AA$48="Leve"),CONCATENATE("R9C",'Mapa final'!$O$48),"")</f>
        <v/>
      </c>
      <c r="N54" s="43" t="str">
        <f>IF(AND('Mapa final'!$Y$49="Muy Baja",'Mapa final'!$AA$49="Leve"),CONCATENATE("R9C",'Mapa final'!$O$49),"")</f>
        <v/>
      </c>
      <c r="O54" s="44" t="str">
        <f>IF(AND('Mapa final'!$Y$50="Muy Baja",'Mapa final'!$AA$50="Leve"),CONCATENATE("R9C",'Mapa final'!$O$50),"")</f>
        <v/>
      </c>
      <c r="P54" s="42" t="str">
        <f>IF(AND('Mapa final'!$Y$45="Muy Baja",'Mapa final'!$AA$45="Menor"),CONCATENATE("R9C",'Mapa final'!$O$45),"")</f>
        <v/>
      </c>
      <c r="Q54" s="43" t="str">
        <f>IF(AND('Mapa final'!$Y$46="Muy Baja",'Mapa final'!$AA$46="Menor"),CONCATENATE("R9C",'Mapa final'!$O$46),"")</f>
        <v/>
      </c>
      <c r="R54" s="43" t="str">
        <f>IF(AND('Mapa final'!$Y$47="Muy Baja",'Mapa final'!$AA$47="Menor"),CONCATENATE("R9C",'Mapa final'!$O$47),"")</f>
        <v/>
      </c>
      <c r="S54" s="43" t="str">
        <f>IF(AND('Mapa final'!$Y$48="Muy Baja",'Mapa final'!$AA$48="Menor"),CONCATENATE("R9C",'Mapa final'!$O$48),"")</f>
        <v/>
      </c>
      <c r="T54" s="43" t="str">
        <f>IF(AND('Mapa final'!$Y$49="Muy Baja",'Mapa final'!$AA$49="Menor"),CONCATENATE("R9C",'Mapa final'!$O$49),"")</f>
        <v/>
      </c>
      <c r="U54" s="44" t="str">
        <f>IF(AND('Mapa final'!$Y$50="Muy Baja",'Mapa final'!$AA$50="Menor"),CONCATENATE("R9C",'Mapa final'!$O$50),"")</f>
        <v/>
      </c>
      <c r="V54" s="33" t="str">
        <f>IF(AND('Mapa final'!$Y$45="Muy Baja",'Mapa final'!$AA$45="Moderado"),CONCATENATE("R9C",'Mapa final'!$O$45),"")</f>
        <v/>
      </c>
      <c r="W54" s="34" t="str">
        <f>IF(AND('Mapa final'!$Y$46="Muy Baja",'Mapa final'!$AA$46="Moderado"),CONCATENATE("R9C",'Mapa final'!$O$46),"")</f>
        <v/>
      </c>
      <c r="X54" s="34" t="str">
        <f>IF(AND('Mapa final'!$Y$47="Muy Baja",'Mapa final'!$AA$47="Moderado"),CONCATENATE("R9C",'Mapa final'!$O$47),"")</f>
        <v/>
      </c>
      <c r="Y54" s="34" t="str">
        <f>IF(AND('Mapa final'!$Y$48="Muy Baja",'Mapa final'!$AA$48="Moderado"),CONCATENATE("R9C",'Mapa final'!$O$48),"")</f>
        <v/>
      </c>
      <c r="Z54" s="34" t="str">
        <f>IF(AND('Mapa final'!$Y$49="Muy Baja",'Mapa final'!$AA$49="Moderado"),CONCATENATE("R9C",'Mapa final'!$O$49),"")</f>
        <v/>
      </c>
      <c r="AA54" s="35" t="str">
        <f>IF(AND('Mapa final'!$Y$50="Muy Baja",'Mapa final'!$AA$50="Moderado"),CONCATENATE("R9C",'Mapa final'!$O$50),"")</f>
        <v/>
      </c>
      <c r="AB54" s="18" t="str">
        <f>IF(AND('Mapa final'!$Y$45="Muy Baja",'Mapa final'!$AA$45="Mayor"),CONCATENATE("R9C",'Mapa final'!$O$45),"")</f>
        <v/>
      </c>
      <c r="AC54" s="19" t="str">
        <f>IF(AND('Mapa final'!$Y$46="Muy Baja",'Mapa final'!$AA$46="Mayor"),CONCATENATE("R9C",'Mapa final'!$O$46),"")</f>
        <v/>
      </c>
      <c r="AD54" s="19" t="str">
        <f>IF(AND('Mapa final'!$Y$47="Muy Baja",'Mapa final'!$AA$47="Mayor"),CONCATENATE("R9C",'Mapa final'!$O$47),"")</f>
        <v/>
      </c>
      <c r="AE54" s="19" t="str">
        <f>IF(AND('Mapa final'!$Y$48="Muy Baja",'Mapa final'!$AA$48="Mayor"),CONCATENATE("R9C",'Mapa final'!$O$48),"")</f>
        <v/>
      </c>
      <c r="AF54" s="19" t="str">
        <f>IF(AND('Mapa final'!$Y$49="Muy Baja",'Mapa final'!$AA$49="Mayor"),CONCATENATE("R9C",'Mapa final'!$O$49),"")</f>
        <v/>
      </c>
      <c r="AG54" s="20" t="str">
        <f>IF(AND('Mapa final'!$Y$50="Muy Baja",'Mapa final'!$AA$50="Mayor"),CONCATENATE("R9C",'Mapa final'!$O$50),"")</f>
        <v/>
      </c>
      <c r="AH54" s="21" t="str">
        <f>IF(AND('Mapa final'!$Y$45="Muy Baja",'Mapa final'!$AA$45="Catastrófico"),CONCATENATE("R9C",'Mapa final'!$O$45),"")</f>
        <v/>
      </c>
      <c r="AI54" s="22" t="str">
        <f>IF(AND('Mapa final'!$Y$46="Muy Baja",'Mapa final'!$AA$46="Catastrófico"),CONCATENATE("R9C",'Mapa final'!$O$46),"")</f>
        <v/>
      </c>
      <c r="AJ54" s="22" t="str">
        <f>IF(AND('Mapa final'!$Y$47="Muy Baja",'Mapa final'!$AA$47="Catastrófico"),CONCATENATE("R9C",'Mapa final'!$O$47),"")</f>
        <v/>
      </c>
      <c r="AK54" s="22" t="str">
        <f>IF(AND('Mapa final'!$Y$48="Muy Baja",'Mapa final'!$AA$48="Catastrófico"),CONCATENATE("R9C",'Mapa final'!$O$48),"")</f>
        <v/>
      </c>
      <c r="AL54" s="22" t="str">
        <f>IF(AND('Mapa final'!$Y$49="Muy Baja",'Mapa final'!$AA$49="Catastrófico"),CONCATENATE("R9C",'Mapa final'!$O$49),"")</f>
        <v/>
      </c>
      <c r="AM54" s="23" t="str">
        <f>IF(AND('Mapa final'!$Y$50="Muy Baja",'Mapa final'!$AA$50="Catastrófico"),CONCATENATE("R9C",'Mapa final'!$O$50),"")</f>
        <v/>
      </c>
      <c r="AN54" s="49"/>
      <c r="AO54" s="49"/>
      <c r="AP54" s="49"/>
      <c r="AQ54" s="49"/>
      <c r="AR54" s="49"/>
      <c r="AS54" s="49"/>
      <c r="AT54" s="49"/>
      <c r="AU54" s="49"/>
      <c r="AV54" s="49"/>
      <c r="AW54" s="49"/>
      <c r="AX54" s="49"/>
      <c r="AY54" s="49"/>
      <c r="AZ54" s="49"/>
      <c r="BA54" s="49"/>
      <c r="BB54" s="49"/>
      <c r="BC54" s="49"/>
      <c r="BD54" s="49"/>
      <c r="BE54" s="49"/>
      <c r="BF54" s="49"/>
      <c r="BG54" s="49"/>
      <c r="BH54" s="49"/>
      <c r="BI54" s="49"/>
      <c r="BJ54" s="49"/>
      <c r="BK54" s="49"/>
      <c r="BL54" s="49"/>
      <c r="BM54" s="49"/>
      <c r="BN54" s="49"/>
      <c r="BO54" s="49"/>
      <c r="BP54" s="49"/>
      <c r="BQ54" s="49"/>
      <c r="BR54" s="49"/>
      <c r="BS54" s="49"/>
      <c r="BT54" s="49"/>
      <c r="BU54" s="49"/>
      <c r="BV54" s="49"/>
      <c r="BW54" s="49"/>
      <c r="BX54" s="49"/>
      <c r="BY54" s="49"/>
      <c r="BZ54" s="49"/>
      <c r="CA54" s="49"/>
      <c r="CB54" s="49"/>
    </row>
    <row r="55" spans="1:80" ht="15.75" customHeight="1" thickBot="1" x14ac:dyDescent="0.3">
      <c r="A55" s="49"/>
      <c r="B55" s="200"/>
      <c r="C55" s="200"/>
      <c r="D55" s="201"/>
      <c r="E55" s="300"/>
      <c r="F55" s="301"/>
      <c r="G55" s="301"/>
      <c r="H55" s="301"/>
      <c r="I55" s="315"/>
      <c r="J55" s="45" t="str">
        <f>IF(AND('Mapa final'!$Y$51="Muy Baja",'Mapa final'!$AA$51="Leve"),CONCATENATE("R10C",'Mapa final'!$O$51),"")</f>
        <v/>
      </c>
      <c r="K55" s="46" t="str">
        <f>IF(AND('Mapa final'!$Y$52="Muy Baja",'Mapa final'!$AA$52="Leve"),CONCATENATE("R10C",'Mapa final'!$O$52),"")</f>
        <v/>
      </c>
      <c r="L55" s="46" t="str">
        <f>IF(AND('Mapa final'!$Y$53="Muy Baja",'Mapa final'!$AA$53="Leve"),CONCATENATE("R10C",'Mapa final'!$O$53),"")</f>
        <v/>
      </c>
      <c r="M55" s="46" t="str">
        <f>IF(AND('Mapa final'!$Y$54="Muy Baja",'Mapa final'!$AA$54="Leve"),CONCATENATE("R10C",'Mapa final'!$O$54),"")</f>
        <v/>
      </c>
      <c r="N55" s="46" t="str">
        <f>IF(AND('Mapa final'!$Y$55="Muy Baja",'Mapa final'!$AA$55="Leve"),CONCATENATE("R10C",'Mapa final'!$O$55),"")</f>
        <v/>
      </c>
      <c r="O55" s="47" t="str">
        <f>IF(AND('Mapa final'!$Y$56="Muy Baja",'Mapa final'!$AA$56="Leve"),CONCATENATE("R10C",'Mapa final'!$O$56),"")</f>
        <v/>
      </c>
      <c r="P55" s="45" t="str">
        <f>IF(AND('Mapa final'!$Y$51="Muy Baja",'Mapa final'!$AA$51="Menor"),CONCATENATE("R10C",'Mapa final'!$O$51),"")</f>
        <v/>
      </c>
      <c r="Q55" s="46" t="str">
        <f>IF(AND('Mapa final'!$Y$52="Muy Baja",'Mapa final'!$AA$52="Menor"),CONCATENATE("R10C",'Mapa final'!$O$52),"")</f>
        <v/>
      </c>
      <c r="R55" s="46" t="str">
        <f>IF(AND('Mapa final'!$Y$53="Muy Baja",'Mapa final'!$AA$53="Menor"),CONCATENATE("R10C",'Mapa final'!$O$53),"")</f>
        <v/>
      </c>
      <c r="S55" s="46" t="str">
        <f>IF(AND('Mapa final'!$Y$54="Muy Baja",'Mapa final'!$AA$54="Menor"),CONCATENATE("R10C",'Mapa final'!$O$54),"")</f>
        <v/>
      </c>
      <c r="T55" s="46" t="str">
        <f>IF(AND('Mapa final'!$Y$55="Muy Baja",'Mapa final'!$AA$55="Menor"),CONCATENATE("R10C",'Mapa final'!$O$55),"")</f>
        <v/>
      </c>
      <c r="U55" s="47" t="str">
        <f>IF(AND('Mapa final'!$Y$56="Muy Baja",'Mapa final'!$AA$56="Menor"),CONCATENATE("R10C",'Mapa final'!$O$56),"")</f>
        <v/>
      </c>
      <c r="V55" s="36" t="str">
        <f>IF(AND('Mapa final'!$Y$51="Muy Baja",'Mapa final'!$AA$51="Moderado"),CONCATENATE("R10C",'Mapa final'!$O$51),"")</f>
        <v/>
      </c>
      <c r="W55" s="37" t="str">
        <f>IF(AND('Mapa final'!$Y$52="Muy Baja",'Mapa final'!$AA$52="Moderado"),CONCATENATE("R10C",'Mapa final'!$O$52),"")</f>
        <v/>
      </c>
      <c r="X55" s="37" t="str">
        <f>IF(AND('Mapa final'!$Y$53="Muy Baja",'Mapa final'!$AA$53="Moderado"),CONCATENATE("R10C",'Mapa final'!$O$53),"")</f>
        <v/>
      </c>
      <c r="Y55" s="37" t="str">
        <f>IF(AND('Mapa final'!$Y$54="Muy Baja",'Mapa final'!$AA$54="Moderado"),CONCATENATE("R10C",'Mapa final'!$O$54),"")</f>
        <v/>
      </c>
      <c r="Z55" s="37" t="str">
        <f>IF(AND('Mapa final'!$Y$55="Muy Baja",'Mapa final'!$AA$55="Moderado"),CONCATENATE("R10C",'Mapa final'!$O$55),"")</f>
        <v/>
      </c>
      <c r="AA55" s="38" t="str">
        <f>IF(AND('Mapa final'!$Y$56="Muy Baja",'Mapa final'!$AA$56="Moderado"),CONCATENATE("R10C",'Mapa final'!$O$56),"")</f>
        <v/>
      </c>
      <c r="AB55" s="24" t="str">
        <f>IF(AND('Mapa final'!$Y$51="Muy Baja",'Mapa final'!$AA$51="Mayor"),CONCATENATE("R10C",'Mapa final'!$O$51),"")</f>
        <v/>
      </c>
      <c r="AC55" s="25" t="str">
        <f>IF(AND('Mapa final'!$Y$52="Muy Baja",'Mapa final'!$AA$52="Mayor"),CONCATENATE("R10C",'Mapa final'!$O$52),"")</f>
        <v/>
      </c>
      <c r="AD55" s="25" t="str">
        <f>IF(AND('Mapa final'!$Y$53="Muy Baja",'Mapa final'!$AA$53="Mayor"),CONCATENATE("R10C",'Mapa final'!$O$53),"")</f>
        <v/>
      </c>
      <c r="AE55" s="25" t="str">
        <f>IF(AND('Mapa final'!$Y$54="Muy Baja",'Mapa final'!$AA$54="Mayor"),CONCATENATE("R10C",'Mapa final'!$O$54),"")</f>
        <v/>
      </c>
      <c r="AF55" s="25" t="str">
        <f>IF(AND('Mapa final'!$Y$55="Muy Baja",'Mapa final'!$AA$55="Mayor"),CONCATENATE("R10C",'Mapa final'!$O$55),"")</f>
        <v/>
      </c>
      <c r="AG55" s="26" t="str">
        <f>IF(AND('Mapa final'!$Y$56="Muy Baja",'Mapa final'!$AA$56="Mayor"),CONCATENATE("R10C",'Mapa final'!$O$56),"")</f>
        <v/>
      </c>
      <c r="AH55" s="27" t="str">
        <f>IF(AND('Mapa final'!$Y$51="Muy Baja",'Mapa final'!$AA$51="Catastrófico"),CONCATENATE("R10C",'Mapa final'!$O$51),"")</f>
        <v/>
      </c>
      <c r="AI55" s="28" t="str">
        <f>IF(AND('Mapa final'!$Y$52="Muy Baja",'Mapa final'!$AA$52="Catastrófico"),CONCATENATE("R10C",'Mapa final'!$O$52),"")</f>
        <v/>
      </c>
      <c r="AJ55" s="28" t="str">
        <f>IF(AND('Mapa final'!$Y$53="Muy Baja",'Mapa final'!$AA$53="Catastrófico"),CONCATENATE("R10C",'Mapa final'!$O$53),"")</f>
        <v/>
      </c>
      <c r="AK55" s="28" t="str">
        <f>IF(AND('Mapa final'!$Y$54="Muy Baja",'Mapa final'!$AA$54="Catastrófico"),CONCATENATE("R10C",'Mapa final'!$O$54),"")</f>
        <v/>
      </c>
      <c r="AL55" s="28" t="str">
        <f>IF(AND('Mapa final'!$Y$55="Muy Baja",'Mapa final'!$AA$55="Catastrófico"),CONCATENATE("R10C",'Mapa final'!$O$55),"")</f>
        <v/>
      </c>
      <c r="AM55" s="29" t="str">
        <f>IF(AND('Mapa final'!$Y$56="Muy Baja",'Mapa final'!$AA$56="Catastrófico"),CONCATENATE("R10C",'Mapa final'!$O$56),"")</f>
        <v/>
      </c>
      <c r="AN55" s="49"/>
      <c r="AO55" s="49"/>
      <c r="AP55" s="49"/>
      <c r="AQ55" s="49"/>
      <c r="AR55" s="49"/>
      <c r="AS55" s="49"/>
      <c r="AT55" s="49"/>
      <c r="AU55" s="49"/>
      <c r="AV55" s="49"/>
      <c r="AW55" s="49"/>
      <c r="AX55" s="49"/>
      <c r="AY55" s="49"/>
      <c r="AZ55" s="49"/>
      <c r="BA55" s="49"/>
      <c r="BB55" s="49"/>
      <c r="BC55" s="49"/>
      <c r="BD55" s="49"/>
      <c r="BE55" s="49"/>
      <c r="BF55" s="49"/>
      <c r="BG55" s="49"/>
      <c r="BH55" s="49"/>
      <c r="BI55" s="49"/>
      <c r="BJ55" s="49"/>
      <c r="BK55" s="49"/>
      <c r="BL55" s="49"/>
      <c r="BM55" s="49"/>
      <c r="BN55" s="49"/>
      <c r="BO55" s="49"/>
      <c r="BP55" s="49"/>
      <c r="BQ55" s="49"/>
      <c r="BR55" s="49"/>
      <c r="BS55" s="49"/>
      <c r="BT55" s="49"/>
      <c r="BU55" s="49"/>
      <c r="BV55" s="49"/>
      <c r="BW55" s="49"/>
      <c r="BX55" s="49"/>
      <c r="BY55" s="49"/>
      <c r="BZ55" s="49"/>
      <c r="CA55" s="49"/>
      <c r="CB55" s="49"/>
    </row>
    <row r="56" spans="1:80" x14ac:dyDescent="0.25">
      <c r="A56" s="49"/>
      <c r="B56" s="49"/>
      <c r="C56" s="49"/>
      <c r="D56" s="49"/>
      <c r="E56" s="49"/>
      <c r="F56" s="49"/>
      <c r="G56" s="49"/>
      <c r="H56" s="49"/>
      <c r="I56" s="49"/>
      <c r="J56" s="295" t="s">
        <v>108</v>
      </c>
      <c r="K56" s="296"/>
      <c r="L56" s="296"/>
      <c r="M56" s="296"/>
      <c r="N56" s="296"/>
      <c r="O56" s="313"/>
      <c r="P56" s="295" t="s">
        <v>107</v>
      </c>
      <c r="Q56" s="296"/>
      <c r="R56" s="296"/>
      <c r="S56" s="296"/>
      <c r="T56" s="296"/>
      <c r="U56" s="313"/>
      <c r="V56" s="295" t="s">
        <v>106</v>
      </c>
      <c r="W56" s="296"/>
      <c r="X56" s="296"/>
      <c r="Y56" s="296"/>
      <c r="Z56" s="296"/>
      <c r="AA56" s="313"/>
      <c r="AB56" s="295" t="s">
        <v>105</v>
      </c>
      <c r="AC56" s="334"/>
      <c r="AD56" s="296"/>
      <c r="AE56" s="296"/>
      <c r="AF56" s="296"/>
      <c r="AG56" s="313"/>
      <c r="AH56" s="295" t="s">
        <v>104</v>
      </c>
      <c r="AI56" s="296"/>
      <c r="AJ56" s="296"/>
      <c r="AK56" s="296"/>
      <c r="AL56" s="296"/>
      <c r="AM56" s="313"/>
      <c r="AN56" s="49"/>
      <c r="AO56" s="49"/>
      <c r="AP56" s="49"/>
      <c r="AQ56" s="49"/>
      <c r="AR56" s="49"/>
      <c r="AS56" s="49"/>
      <c r="AT56" s="49"/>
      <c r="AU56" s="49"/>
      <c r="AV56" s="49"/>
      <c r="AW56" s="49"/>
      <c r="AX56" s="49"/>
      <c r="AY56" s="49"/>
      <c r="AZ56" s="49"/>
      <c r="BA56" s="49"/>
      <c r="BB56" s="49"/>
      <c r="BC56" s="49"/>
      <c r="BD56" s="49"/>
      <c r="BE56" s="49"/>
      <c r="BF56" s="49"/>
      <c r="BG56" s="49"/>
      <c r="BH56" s="49"/>
      <c r="BI56" s="49"/>
      <c r="BJ56" s="49"/>
      <c r="BK56" s="49"/>
      <c r="BL56" s="49"/>
      <c r="BM56" s="49"/>
      <c r="BN56" s="49"/>
      <c r="BO56" s="49"/>
      <c r="BP56" s="49"/>
      <c r="BQ56" s="49"/>
      <c r="BR56" s="49"/>
      <c r="BS56" s="49"/>
      <c r="BT56" s="49"/>
      <c r="BU56" s="49"/>
      <c r="BV56" s="49"/>
      <c r="BW56" s="49"/>
      <c r="BX56" s="49"/>
      <c r="BY56" s="49"/>
      <c r="BZ56" s="49"/>
      <c r="CA56" s="49"/>
      <c r="CB56" s="49"/>
    </row>
    <row r="57" spans="1:80" x14ac:dyDescent="0.25">
      <c r="A57" s="49"/>
      <c r="B57" s="49"/>
      <c r="C57" s="49"/>
      <c r="D57" s="49"/>
      <c r="E57" s="49"/>
      <c r="F57" s="49"/>
      <c r="G57" s="49"/>
      <c r="H57" s="49"/>
      <c r="I57" s="49"/>
      <c r="J57" s="299"/>
      <c r="K57" s="298"/>
      <c r="L57" s="298"/>
      <c r="M57" s="298"/>
      <c r="N57" s="298"/>
      <c r="O57" s="314"/>
      <c r="P57" s="299"/>
      <c r="Q57" s="298"/>
      <c r="R57" s="298"/>
      <c r="S57" s="298"/>
      <c r="T57" s="298"/>
      <c r="U57" s="314"/>
      <c r="V57" s="299"/>
      <c r="W57" s="298"/>
      <c r="X57" s="298"/>
      <c r="Y57" s="298"/>
      <c r="Z57" s="298"/>
      <c r="AA57" s="314"/>
      <c r="AB57" s="299"/>
      <c r="AC57" s="298"/>
      <c r="AD57" s="298"/>
      <c r="AE57" s="298"/>
      <c r="AF57" s="298"/>
      <c r="AG57" s="314"/>
      <c r="AH57" s="299"/>
      <c r="AI57" s="298"/>
      <c r="AJ57" s="298"/>
      <c r="AK57" s="298"/>
      <c r="AL57" s="298"/>
      <c r="AM57" s="314"/>
      <c r="AN57" s="49"/>
      <c r="AO57" s="49"/>
      <c r="AP57" s="49"/>
      <c r="AQ57" s="49"/>
      <c r="AR57" s="49"/>
      <c r="AS57" s="49"/>
      <c r="AT57" s="49"/>
      <c r="AU57" s="49"/>
      <c r="AV57" s="49"/>
      <c r="AW57" s="49"/>
      <c r="AX57" s="49"/>
      <c r="AY57" s="49"/>
      <c r="AZ57" s="49"/>
      <c r="BA57" s="49"/>
      <c r="BB57" s="49"/>
      <c r="BC57" s="49"/>
      <c r="BD57" s="49"/>
      <c r="BE57" s="49"/>
      <c r="BF57" s="49"/>
      <c r="BG57" s="49"/>
      <c r="BH57" s="49"/>
      <c r="BI57" s="49"/>
      <c r="BJ57" s="49"/>
      <c r="BK57" s="49"/>
      <c r="BL57" s="49"/>
      <c r="BM57" s="49"/>
      <c r="BN57" s="49"/>
      <c r="BO57" s="49"/>
      <c r="BP57" s="49"/>
      <c r="BQ57" s="49"/>
      <c r="BR57" s="49"/>
      <c r="BS57" s="49"/>
      <c r="BT57" s="49"/>
      <c r="BU57" s="49"/>
      <c r="BV57" s="49"/>
      <c r="BW57" s="49"/>
      <c r="BX57" s="49"/>
      <c r="BY57" s="49"/>
      <c r="BZ57" s="49"/>
      <c r="CA57" s="49"/>
      <c r="CB57" s="49"/>
    </row>
    <row r="58" spans="1:80" x14ac:dyDescent="0.25">
      <c r="A58" s="49"/>
      <c r="B58" s="49"/>
      <c r="C58" s="49"/>
      <c r="D58" s="49"/>
      <c r="E58" s="49"/>
      <c r="F58" s="49"/>
      <c r="G58" s="49"/>
      <c r="H58" s="49"/>
      <c r="I58" s="49"/>
      <c r="J58" s="299"/>
      <c r="K58" s="298"/>
      <c r="L58" s="298"/>
      <c r="M58" s="298"/>
      <c r="N58" s="298"/>
      <c r="O58" s="314"/>
      <c r="P58" s="299"/>
      <c r="Q58" s="298"/>
      <c r="R58" s="298"/>
      <c r="S58" s="298"/>
      <c r="T58" s="298"/>
      <c r="U58" s="314"/>
      <c r="V58" s="299"/>
      <c r="W58" s="298"/>
      <c r="X58" s="298"/>
      <c r="Y58" s="298"/>
      <c r="Z58" s="298"/>
      <c r="AA58" s="314"/>
      <c r="AB58" s="299"/>
      <c r="AC58" s="298"/>
      <c r="AD58" s="298"/>
      <c r="AE58" s="298"/>
      <c r="AF58" s="298"/>
      <c r="AG58" s="314"/>
      <c r="AH58" s="299"/>
      <c r="AI58" s="298"/>
      <c r="AJ58" s="298"/>
      <c r="AK58" s="298"/>
      <c r="AL58" s="298"/>
      <c r="AM58" s="314"/>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row>
    <row r="59" spans="1:80" x14ac:dyDescent="0.25">
      <c r="A59" s="49"/>
      <c r="B59" s="49"/>
      <c r="C59" s="49"/>
      <c r="D59" s="49"/>
      <c r="E59" s="49"/>
      <c r="F59" s="49"/>
      <c r="G59" s="49"/>
      <c r="H59" s="49"/>
      <c r="I59" s="49"/>
      <c r="J59" s="299"/>
      <c r="K59" s="298"/>
      <c r="L59" s="298"/>
      <c r="M59" s="298"/>
      <c r="N59" s="298"/>
      <c r="O59" s="314"/>
      <c r="P59" s="299"/>
      <c r="Q59" s="298"/>
      <c r="R59" s="298"/>
      <c r="S59" s="298"/>
      <c r="T59" s="298"/>
      <c r="U59" s="314"/>
      <c r="V59" s="299"/>
      <c r="W59" s="298"/>
      <c r="X59" s="298"/>
      <c r="Y59" s="298"/>
      <c r="Z59" s="298"/>
      <c r="AA59" s="314"/>
      <c r="AB59" s="299"/>
      <c r="AC59" s="298"/>
      <c r="AD59" s="298"/>
      <c r="AE59" s="298"/>
      <c r="AF59" s="298"/>
      <c r="AG59" s="314"/>
      <c r="AH59" s="299"/>
      <c r="AI59" s="298"/>
      <c r="AJ59" s="298"/>
      <c r="AK59" s="298"/>
      <c r="AL59" s="298"/>
      <c r="AM59" s="314"/>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row>
    <row r="60" spans="1:80" x14ac:dyDescent="0.25">
      <c r="A60" s="49"/>
      <c r="B60" s="49"/>
      <c r="C60" s="49"/>
      <c r="D60" s="49"/>
      <c r="E60" s="49"/>
      <c r="F60" s="49"/>
      <c r="G60" s="49"/>
      <c r="H60" s="49"/>
      <c r="I60" s="49"/>
      <c r="J60" s="299"/>
      <c r="K60" s="298"/>
      <c r="L60" s="298"/>
      <c r="M60" s="298"/>
      <c r="N60" s="298"/>
      <c r="O60" s="314"/>
      <c r="P60" s="299"/>
      <c r="Q60" s="298"/>
      <c r="R60" s="298"/>
      <c r="S60" s="298"/>
      <c r="T60" s="298"/>
      <c r="U60" s="314"/>
      <c r="V60" s="299"/>
      <c r="W60" s="298"/>
      <c r="X60" s="298"/>
      <c r="Y60" s="298"/>
      <c r="Z60" s="298"/>
      <c r="AA60" s="314"/>
      <c r="AB60" s="299"/>
      <c r="AC60" s="298"/>
      <c r="AD60" s="298"/>
      <c r="AE60" s="298"/>
      <c r="AF60" s="298"/>
      <c r="AG60" s="314"/>
      <c r="AH60" s="299"/>
      <c r="AI60" s="298"/>
      <c r="AJ60" s="298"/>
      <c r="AK60" s="298"/>
      <c r="AL60" s="298"/>
      <c r="AM60" s="314"/>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row>
    <row r="61" spans="1:80" ht="15.75" thickBot="1" x14ac:dyDescent="0.3">
      <c r="A61" s="49"/>
      <c r="B61" s="49"/>
      <c r="C61" s="49"/>
      <c r="D61" s="49"/>
      <c r="E61" s="49"/>
      <c r="F61" s="49"/>
      <c r="G61" s="49"/>
      <c r="H61" s="49"/>
      <c r="I61" s="49"/>
      <c r="J61" s="300"/>
      <c r="K61" s="301"/>
      <c r="L61" s="301"/>
      <c r="M61" s="301"/>
      <c r="N61" s="301"/>
      <c r="O61" s="315"/>
      <c r="P61" s="300"/>
      <c r="Q61" s="301"/>
      <c r="R61" s="301"/>
      <c r="S61" s="301"/>
      <c r="T61" s="301"/>
      <c r="U61" s="315"/>
      <c r="V61" s="300"/>
      <c r="W61" s="301"/>
      <c r="X61" s="301"/>
      <c r="Y61" s="301"/>
      <c r="Z61" s="301"/>
      <c r="AA61" s="315"/>
      <c r="AB61" s="300"/>
      <c r="AC61" s="301"/>
      <c r="AD61" s="301"/>
      <c r="AE61" s="301"/>
      <c r="AF61" s="301"/>
      <c r="AG61" s="315"/>
      <c r="AH61" s="300"/>
      <c r="AI61" s="301"/>
      <c r="AJ61" s="301"/>
      <c r="AK61" s="301"/>
      <c r="AL61" s="301"/>
      <c r="AM61" s="315"/>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row>
    <row r="62" spans="1:80" x14ac:dyDescent="0.25">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row>
    <row r="63" spans="1:80" ht="15" customHeight="1" x14ac:dyDescent="0.25">
      <c r="A63" s="49"/>
      <c r="B63" s="53"/>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49"/>
      <c r="AV63" s="49"/>
      <c r="AW63" s="49"/>
      <c r="AX63" s="49"/>
      <c r="AY63" s="49"/>
      <c r="AZ63" s="49"/>
      <c r="BA63" s="49"/>
      <c r="BB63" s="49"/>
      <c r="BC63" s="49"/>
      <c r="BD63" s="49"/>
      <c r="BE63" s="49"/>
      <c r="BF63" s="49"/>
      <c r="BG63" s="49"/>
      <c r="BH63" s="49"/>
    </row>
    <row r="64" spans="1:80" ht="15" customHeight="1" x14ac:dyDescent="0.25">
      <c r="A64" s="49"/>
      <c r="B64" s="53"/>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49"/>
      <c r="AV64" s="49"/>
      <c r="AW64" s="49"/>
      <c r="AX64" s="49"/>
      <c r="AY64" s="49"/>
      <c r="AZ64" s="49"/>
      <c r="BA64" s="49"/>
      <c r="BB64" s="49"/>
      <c r="BC64" s="49"/>
      <c r="BD64" s="49"/>
      <c r="BE64" s="49"/>
      <c r="BF64" s="49"/>
      <c r="BG64" s="49"/>
      <c r="BH64" s="49"/>
    </row>
    <row r="65" spans="1:60" x14ac:dyDescent="0.25">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row>
    <row r="66" spans="1:60" x14ac:dyDescent="0.25">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row>
    <row r="67" spans="1:60" x14ac:dyDescent="0.25">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row>
    <row r="68" spans="1:60" x14ac:dyDescent="0.25">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row>
    <row r="69" spans="1:60" x14ac:dyDescent="0.25">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row>
    <row r="70" spans="1:60" x14ac:dyDescent="0.25">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row>
    <row r="71" spans="1:60" x14ac:dyDescent="0.25">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row>
    <row r="72" spans="1:60" x14ac:dyDescent="0.25">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row>
    <row r="73" spans="1:60" x14ac:dyDescent="0.25">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row>
    <row r="74" spans="1:60" x14ac:dyDescent="0.25">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row>
    <row r="75" spans="1:60" x14ac:dyDescent="0.25">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row>
    <row r="76" spans="1:60" x14ac:dyDescent="0.25">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row>
    <row r="77" spans="1:60" x14ac:dyDescent="0.25">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row>
    <row r="78" spans="1:60" x14ac:dyDescent="0.25">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row>
    <row r="79" spans="1:60" x14ac:dyDescent="0.25">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row>
    <row r="80" spans="1:60" x14ac:dyDescent="0.25">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row>
    <row r="81" spans="1:60" x14ac:dyDescent="0.25">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row>
    <row r="82" spans="1:60" x14ac:dyDescent="0.25">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row>
    <row r="83" spans="1:60" x14ac:dyDescent="0.25">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row>
    <row r="84" spans="1:60" x14ac:dyDescent="0.25">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9"/>
      <c r="BA84" s="49"/>
      <c r="BB84" s="49"/>
      <c r="BC84" s="49"/>
      <c r="BD84" s="49"/>
      <c r="BE84" s="49"/>
      <c r="BF84" s="49"/>
      <c r="BG84" s="49"/>
      <c r="BH84" s="49"/>
    </row>
    <row r="85" spans="1:60" x14ac:dyDescent="0.25">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9"/>
      <c r="BA85" s="49"/>
      <c r="BB85" s="49"/>
      <c r="BC85" s="49"/>
      <c r="BD85" s="49"/>
      <c r="BE85" s="49"/>
      <c r="BF85" s="49"/>
      <c r="BG85" s="49"/>
      <c r="BH85" s="49"/>
    </row>
    <row r="86" spans="1:60" x14ac:dyDescent="0.25">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9"/>
      <c r="AQ86" s="49"/>
      <c r="AR86" s="49"/>
      <c r="AS86" s="49"/>
      <c r="AT86" s="49"/>
      <c r="AU86" s="49"/>
      <c r="AV86" s="49"/>
      <c r="AW86" s="49"/>
      <c r="AX86" s="49"/>
      <c r="AY86" s="49"/>
      <c r="AZ86" s="49"/>
      <c r="BA86" s="49"/>
      <c r="BB86" s="49"/>
      <c r="BC86" s="49"/>
      <c r="BD86" s="49"/>
      <c r="BE86" s="49"/>
      <c r="BF86" s="49"/>
      <c r="BG86" s="49"/>
      <c r="BH86" s="49"/>
    </row>
    <row r="87" spans="1:60" x14ac:dyDescent="0.25">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9"/>
      <c r="AQ87" s="49"/>
      <c r="AR87" s="49"/>
      <c r="AS87" s="49"/>
      <c r="AT87" s="49"/>
      <c r="AU87" s="49"/>
      <c r="AV87" s="49"/>
      <c r="AW87" s="49"/>
      <c r="AX87" s="49"/>
      <c r="AY87" s="49"/>
      <c r="AZ87" s="49"/>
      <c r="BA87" s="49"/>
      <c r="BB87" s="49"/>
      <c r="BC87" s="49"/>
      <c r="BD87" s="49"/>
      <c r="BE87" s="49"/>
      <c r="BF87" s="49"/>
      <c r="BG87" s="49"/>
      <c r="BH87" s="49"/>
    </row>
    <row r="88" spans="1:60" x14ac:dyDescent="0.25">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9"/>
      <c r="AQ88" s="49"/>
      <c r="AR88" s="49"/>
      <c r="AS88" s="49"/>
      <c r="AT88" s="49"/>
      <c r="AU88" s="49"/>
      <c r="AV88" s="49"/>
      <c r="AW88" s="49"/>
      <c r="AX88" s="49"/>
      <c r="AY88" s="49"/>
      <c r="AZ88" s="49"/>
      <c r="BA88" s="49"/>
      <c r="BB88" s="49"/>
      <c r="BC88" s="49"/>
      <c r="BD88" s="49"/>
      <c r="BE88" s="49"/>
      <c r="BF88" s="49"/>
      <c r="BG88" s="49"/>
      <c r="BH88" s="49"/>
    </row>
    <row r="89" spans="1:60" x14ac:dyDescent="0.25">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c r="BF89" s="49"/>
      <c r="BG89" s="49"/>
      <c r="BH89" s="49"/>
    </row>
    <row r="90" spans="1:60" x14ac:dyDescent="0.25">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c r="BF90" s="49"/>
      <c r="BG90" s="49"/>
      <c r="BH90" s="49"/>
    </row>
    <row r="91" spans="1:60" x14ac:dyDescent="0.25">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9"/>
      <c r="AQ91" s="49"/>
      <c r="AR91" s="49"/>
      <c r="AS91" s="49"/>
      <c r="AT91" s="49"/>
      <c r="AU91" s="49"/>
      <c r="AV91" s="49"/>
      <c r="AW91" s="49"/>
      <c r="AX91" s="49"/>
      <c r="AY91" s="49"/>
      <c r="AZ91" s="49"/>
      <c r="BA91" s="49"/>
      <c r="BB91" s="49"/>
      <c r="BC91" s="49"/>
      <c r="BD91" s="49"/>
      <c r="BE91" s="49"/>
      <c r="BF91" s="49"/>
      <c r="BG91" s="49"/>
      <c r="BH91" s="49"/>
    </row>
    <row r="92" spans="1:60" x14ac:dyDescent="0.25">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9"/>
      <c r="AQ92" s="49"/>
      <c r="AR92" s="49"/>
      <c r="AS92" s="49"/>
      <c r="AT92" s="49"/>
      <c r="AU92" s="49"/>
      <c r="AV92" s="49"/>
      <c r="AW92" s="49"/>
      <c r="AX92" s="49"/>
      <c r="AY92" s="49"/>
      <c r="AZ92" s="49"/>
      <c r="BA92" s="49"/>
      <c r="BB92" s="49"/>
      <c r="BC92" s="49"/>
      <c r="BD92" s="49"/>
      <c r="BE92" s="49"/>
      <c r="BF92" s="49"/>
      <c r="BG92" s="49"/>
      <c r="BH92" s="49"/>
    </row>
    <row r="93" spans="1:60" x14ac:dyDescent="0.25">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9"/>
      <c r="AQ93" s="49"/>
      <c r="AR93" s="49"/>
      <c r="AS93" s="49"/>
      <c r="AT93" s="49"/>
      <c r="AU93" s="49"/>
      <c r="AV93" s="49"/>
      <c r="AW93" s="49"/>
      <c r="AX93" s="49"/>
      <c r="AY93" s="49"/>
      <c r="AZ93" s="49"/>
      <c r="BA93" s="49"/>
      <c r="BB93" s="49"/>
      <c r="BC93" s="49"/>
      <c r="BD93" s="49"/>
      <c r="BE93" s="49"/>
      <c r="BF93" s="49"/>
      <c r="BG93" s="49"/>
      <c r="BH93" s="49"/>
    </row>
    <row r="94" spans="1:60" x14ac:dyDescent="0.25">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9"/>
      <c r="AQ94" s="49"/>
      <c r="AR94" s="49"/>
      <c r="AS94" s="49"/>
      <c r="AT94" s="49"/>
      <c r="AU94" s="49"/>
      <c r="AV94" s="49"/>
      <c r="AW94" s="49"/>
      <c r="AX94" s="49"/>
      <c r="AY94" s="49"/>
      <c r="AZ94" s="49"/>
      <c r="BA94" s="49"/>
      <c r="BB94" s="49"/>
      <c r="BC94" s="49"/>
      <c r="BD94" s="49"/>
      <c r="BE94" s="49"/>
      <c r="BF94" s="49"/>
      <c r="BG94" s="49"/>
      <c r="BH94" s="49"/>
    </row>
    <row r="95" spans="1:60" x14ac:dyDescent="0.25">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9"/>
      <c r="AQ95" s="49"/>
      <c r="AR95" s="49"/>
      <c r="AS95" s="49"/>
      <c r="AT95" s="49"/>
      <c r="AU95" s="49"/>
      <c r="AV95" s="49"/>
      <c r="AW95" s="49"/>
      <c r="AX95" s="49"/>
      <c r="AY95" s="49"/>
      <c r="AZ95" s="49"/>
      <c r="BA95" s="49"/>
      <c r="BB95" s="49"/>
      <c r="BC95" s="49"/>
      <c r="BD95" s="49"/>
      <c r="BE95" s="49"/>
      <c r="BF95" s="49"/>
      <c r="BG95" s="49"/>
      <c r="BH95" s="49"/>
    </row>
    <row r="96" spans="1:60" x14ac:dyDescent="0.25">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9"/>
      <c r="AQ96" s="49"/>
      <c r="AR96" s="49"/>
      <c r="AS96" s="49"/>
      <c r="AT96" s="49"/>
      <c r="AU96" s="49"/>
      <c r="AV96" s="49"/>
      <c r="AW96" s="49"/>
      <c r="AX96" s="49"/>
      <c r="AY96" s="49"/>
      <c r="AZ96" s="49"/>
      <c r="BA96" s="49"/>
      <c r="BB96" s="49"/>
      <c r="BC96" s="49"/>
      <c r="BD96" s="49"/>
      <c r="BE96" s="49"/>
      <c r="BF96" s="49"/>
      <c r="BG96" s="49"/>
      <c r="BH96" s="49"/>
    </row>
    <row r="97" spans="1:60" x14ac:dyDescent="0.25">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9"/>
      <c r="AQ97" s="49"/>
      <c r="AR97" s="49"/>
      <c r="AS97" s="49"/>
      <c r="AT97" s="49"/>
      <c r="AU97" s="49"/>
      <c r="AV97" s="49"/>
      <c r="AW97" s="49"/>
      <c r="AX97" s="49"/>
      <c r="AY97" s="49"/>
      <c r="AZ97" s="49"/>
      <c r="BA97" s="49"/>
      <c r="BB97" s="49"/>
      <c r="BC97" s="49"/>
      <c r="BD97" s="49"/>
      <c r="BE97" s="49"/>
      <c r="BF97" s="49"/>
      <c r="BG97" s="49"/>
      <c r="BH97" s="49"/>
    </row>
    <row r="98" spans="1:60" x14ac:dyDescent="0.25">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9"/>
      <c r="AQ98" s="49"/>
      <c r="AR98" s="49"/>
      <c r="AS98" s="49"/>
      <c r="AT98" s="49"/>
      <c r="AU98" s="49"/>
      <c r="AV98" s="49"/>
      <c r="AW98" s="49"/>
      <c r="AX98" s="49"/>
      <c r="AY98" s="49"/>
      <c r="AZ98" s="49"/>
      <c r="BA98" s="49"/>
      <c r="BB98" s="49"/>
      <c r="BC98" s="49"/>
      <c r="BD98" s="49"/>
      <c r="BE98" s="49"/>
      <c r="BF98" s="49"/>
      <c r="BG98" s="49"/>
      <c r="BH98" s="49"/>
    </row>
    <row r="99" spans="1:60" x14ac:dyDescent="0.25">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9"/>
      <c r="AQ99" s="49"/>
      <c r="AR99" s="49"/>
      <c r="AS99" s="49"/>
      <c r="AT99" s="49"/>
      <c r="AU99" s="49"/>
      <c r="AV99" s="49"/>
      <c r="AW99" s="49"/>
      <c r="AX99" s="49"/>
      <c r="AY99" s="49"/>
      <c r="AZ99" s="49"/>
      <c r="BA99" s="49"/>
      <c r="BB99" s="49"/>
      <c r="BC99" s="49"/>
      <c r="BD99" s="49"/>
      <c r="BE99" s="49"/>
      <c r="BF99" s="49"/>
      <c r="BG99" s="49"/>
      <c r="BH99" s="49"/>
    </row>
    <row r="100" spans="1:60" x14ac:dyDescent="0.25">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9"/>
      <c r="AQ100" s="49"/>
      <c r="AR100" s="49"/>
      <c r="AS100" s="49"/>
      <c r="AT100" s="49"/>
      <c r="AU100" s="49"/>
      <c r="AV100" s="49"/>
      <c r="AW100" s="49"/>
      <c r="AX100" s="49"/>
      <c r="AY100" s="49"/>
      <c r="AZ100" s="49"/>
      <c r="BA100" s="49"/>
      <c r="BB100" s="49"/>
      <c r="BC100" s="49"/>
      <c r="BD100" s="49"/>
      <c r="BE100" s="49"/>
      <c r="BF100" s="49"/>
      <c r="BG100" s="49"/>
      <c r="BH100" s="49"/>
    </row>
    <row r="101" spans="1:60" x14ac:dyDescent="0.25">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9"/>
      <c r="AQ101" s="49"/>
      <c r="AR101" s="49"/>
      <c r="AS101" s="49"/>
      <c r="AT101" s="49"/>
      <c r="AU101" s="49"/>
      <c r="AV101" s="49"/>
      <c r="AW101" s="49"/>
      <c r="AX101" s="49"/>
      <c r="AY101" s="49"/>
      <c r="AZ101" s="49"/>
      <c r="BA101" s="49"/>
      <c r="BB101" s="49"/>
      <c r="BC101" s="49"/>
      <c r="BD101" s="49"/>
      <c r="BE101" s="49"/>
      <c r="BF101" s="49"/>
      <c r="BG101" s="49"/>
      <c r="BH101" s="49"/>
    </row>
    <row r="102" spans="1:60" x14ac:dyDescent="0.25">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c r="AD102" s="49"/>
      <c r="AE102" s="49"/>
      <c r="AF102" s="49"/>
      <c r="AG102" s="49"/>
      <c r="AH102" s="49"/>
      <c r="AI102" s="49"/>
      <c r="AJ102" s="49"/>
      <c r="AK102" s="49"/>
      <c r="AL102" s="49"/>
      <c r="AM102" s="49"/>
      <c r="AN102" s="49"/>
      <c r="AO102" s="49"/>
      <c r="AP102" s="49"/>
      <c r="AQ102" s="49"/>
      <c r="AR102" s="49"/>
      <c r="AS102" s="49"/>
      <c r="AT102" s="49"/>
      <c r="AU102" s="49"/>
      <c r="AV102" s="49"/>
      <c r="AW102" s="49"/>
      <c r="AX102" s="49"/>
      <c r="AY102" s="49"/>
      <c r="AZ102" s="49"/>
      <c r="BA102" s="49"/>
      <c r="BB102" s="49"/>
      <c r="BC102" s="49"/>
      <c r="BD102" s="49"/>
      <c r="BE102" s="49"/>
      <c r="BF102" s="49"/>
      <c r="BG102" s="49"/>
      <c r="BH102" s="49"/>
    </row>
    <row r="103" spans="1:60" x14ac:dyDescent="0.25">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c r="AD103" s="49"/>
      <c r="AE103" s="49"/>
      <c r="AF103" s="49"/>
      <c r="AG103" s="49"/>
      <c r="AH103" s="49"/>
      <c r="AI103" s="49"/>
      <c r="AJ103" s="49"/>
      <c r="AK103" s="49"/>
      <c r="AL103" s="49"/>
      <c r="AM103" s="49"/>
      <c r="AN103" s="49"/>
      <c r="AO103" s="49"/>
      <c r="AP103" s="49"/>
      <c r="AQ103" s="49"/>
      <c r="AR103" s="49"/>
      <c r="AS103" s="49"/>
      <c r="AT103" s="49"/>
      <c r="AU103" s="49"/>
      <c r="AV103" s="49"/>
      <c r="AW103" s="49"/>
      <c r="AX103" s="49"/>
      <c r="AY103" s="49"/>
      <c r="AZ103" s="49"/>
      <c r="BA103" s="49"/>
      <c r="BB103" s="49"/>
      <c r="BC103" s="49"/>
      <c r="BD103" s="49"/>
      <c r="BE103" s="49"/>
      <c r="BF103" s="49"/>
      <c r="BG103" s="49"/>
      <c r="BH103" s="49"/>
    </row>
    <row r="104" spans="1:60" x14ac:dyDescent="0.25">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c r="AD104" s="49"/>
      <c r="AE104" s="49"/>
      <c r="AF104" s="49"/>
      <c r="AG104" s="49"/>
      <c r="AH104" s="49"/>
      <c r="AI104" s="49"/>
      <c r="AJ104" s="49"/>
      <c r="AK104" s="49"/>
      <c r="AL104" s="49"/>
      <c r="AM104" s="49"/>
      <c r="AN104" s="49"/>
      <c r="AO104" s="49"/>
      <c r="AP104" s="49"/>
      <c r="AQ104" s="49"/>
      <c r="AR104" s="49"/>
      <c r="AS104" s="49"/>
      <c r="AT104" s="49"/>
      <c r="AU104" s="49"/>
      <c r="AV104" s="49"/>
      <c r="AW104" s="49"/>
      <c r="AX104" s="49"/>
      <c r="AY104" s="49"/>
      <c r="AZ104" s="49"/>
      <c r="BA104" s="49"/>
      <c r="BB104" s="49"/>
      <c r="BC104" s="49"/>
      <c r="BD104" s="49"/>
      <c r="BE104" s="49"/>
      <c r="BF104" s="49"/>
      <c r="BG104" s="49"/>
      <c r="BH104" s="49"/>
    </row>
    <row r="105" spans="1:60" x14ac:dyDescent="0.25">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c r="AD105" s="49"/>
      <c r="AE105" s="49"/>
      <c r="AF105" s="49"/>
      <c r="AG105" s="49"/>
      <c r="AH105" s="49"/>
      <c r="AI105" s="49"/>
      <c r="AJ105" s="49"/>
      <c r="AK105" s="49"/>
      <c r="AL105" s="49"/>
      <c r="AM105" s="49"/>
      <c r="AN105" s="49"/>
      <c r="AO105" s="49"/>
      <c r="AP105" s="49"/>
      <c r="AQ105" s="49"/>
      <c r="AR105" s="49"/>
      <c r="AS105" s="49"/>
      <c r="AT105" s="49"/>
      <c r="AU105" s="49"/>
      <c r="AV105" s="49"/>
      <c r="AW105" s="49"/>
      <c r="AX105" s="49"/>
      <c r="AY105" s="49"/>
      <c r="AZ105" s="49"/>
      <c r="BA105" s="49"/>
      <c r="BB105" s="49"/>
      <c r="BC105" s="49"/>
      <c r="BD105" s="49"/>
      <c r="BE105" s="49"/>
      <c r="BF105" s="49"/>
      <c r="BG105" s="49"/>
      <c r="BH105" s="49"/>
    </row>
    <row r="106" spans="1:60" x14ac:dyDescent="0.25">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c r="AD106" s="49"/>
      <c r="AE106" s="49"/>
      <c r="AF106" s="49"/>
      <c r="AG106" s="49"/>
      <c r="AH106" s="49"/>
      <c r="AI106" s="49"/>
      <c r="AJ106" s="49"/>
      <c r="AK106" s="49"/>
      <c r="AL106" s="49"/>
      <c r="AM106" s="49"/>
      <c r="AN106" s="49"/>
      <c r="AO106" s="49"/>
      <c r="AP106" s="49"/>
      <c r="AQ106" s="49"/>
      <c r="AR106" s="49"/>
      <c r="AS106" s="49"/>
      <c r="AT106" s="49"/>
      <c r="AU106" s="49"/>
      <c r="AV106" s="49"/>
      <c r="AW106" s="49"/>
      <c r="AX106" s="49"/>
      <c r="AY106" s="49"/>
      <c r="AZ106" s="49"/>
      <c r="BA106" s="49"/>
      <c r="BB106" s="49"/>
      <c r="BC106" s="49"/>
      <c r="BD106" s="49"/>
      <c r="BE106" s="49"/>
      <c r="BF106" s="49"/>
      <c r="BG106" s="49"/>
      <c r="BH106" s="49"/>
    </row>
    <row r="107" spans="1:60" x14ac:dyDescent="0.25">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c r="AD107" s="49"/>
      <c r="AE107" s="49"/>
      <c r="AF107" s="49"/>
      <c r="AG107" s="49"/>
      <c r="AH107" s="49"/>
      <c r="AI107" s="49"/>
      <c r="AJ107" s="49"/>
      <c r="AK107" s="49"/>
      <c r="AL107" s="49"/>
      <c r="AM107" s="49"/>
      <c r="AN107" s="49"/>
      <c r="AO107" s="49"/>
      <c r="AP107" s="49"/>
      <c r="AQ107" s="49"/>
      <c r="AR107" s="49"/>
      <c r="AS107" s="49"/>
      <c r="AT107" s="49"/>
      <c r="AU107" s="49"/>
      <c r="AV107" s="49"/>
      <c r="AW107" s="49"/>
      <c r="AX107" s="49"/>
      <c r="AY107" s="49"/>
      <c r="AZ107" s="49"/>
      <c r="BA107" s="49"/>
      <c r="BB107" s="49"/>
      <c r="BC107" s="49"/>
      <c r="BD107" s="49"/>
      <c r="BE107" s="49"/>
      <c r="BF107" s="49"/>
      <c r="BG107" s="49"/>
      <c r="BH107" s="49"/>
    </row>
    <row r="108" spans="1:60" x14ac:dyDescent="0.25">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c r="AD108" s="49"/>
      <c r="AE108" s="49"/>
      <c r="AF108" s="49"/>
      <c r="AG108" s="49"/>
      <c r="AH108" s="49"/>
      <c r="AI108" s="49"/>
      <c r="AJ108" s="49"/>
      <c r="AK108" s="49"/>
      <c r="AL108" s="49"/>
      <c r="AM108" s="49"/>
      <c r="AN108" s="49"/>
      <c r="AO108" s="49"/>
      <c r="AP108" s="49"/>
      <c r="AQ108" s="49"/>
      <c r="AR108" s="49"/>
      <c r="AS108" s="49"/>
      <c r="AT108" s="49"/>
      <c r="AU108" s="49"/>
      <c r="AV108" s="49"/>
      <c r="AW108" s="49"/>
      <c r="AX108" s="49"/>
      <c r="AY108" s="49"/>
      <c r="AZ108" s="49"/>
      <c r="BA108" s="49"/>
      <c r="BB108" s="49"/>
      <c r="BC108" s="49"/>
      <c r="BD108" s="49"/>
      <c r="BE108" s="49"/>
      <c r="BF108" s="49"/>
      <c r="BG108" s="49"/>
      <c r="BH108" s="49"/>
    </row>
    <row r="109" spans="1:60" x14ac:dyDescent="0.25">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c r="AD109" s="49"/>
      <c r="AE109" s="49"/>
      <c r="AF109" s="49"/>
      <c r="AG109" s="49"/>
      <c r="AH109" s="49"/>
      <c r="AI109" s="49"/>
      <c r="AJ109" s="49"/>
      <c r="AK109" s="49"/>
      <c r="AL109" s="49"/>
      <c r="AM109" s="49"/>
      <c r="AN109" s="49"/>
      <c r="AO109" s="49"/>
      <c r="AP109" s="49"/>
      <c r="AQ109" s="49"/>
      <c r="AR109" s="49"/>
      <c r="AS109" s="49"/>
      <c r="AT109" s="49"/>
      <c r="AU109" s="49"/>
      <c r="AV109" s="49"/>
      <c r="AW109" s="49"/>
      <c r="AX109" s="49"/>
      <c r="AY109" s="49"/>
      <c r="AZ109" s="49"/>
      <c r="BA109" s="49"/>
      <c r="BB109" s="49"/>
      <c r="BC109" s="49"/>
      <c r="BD109" s="49"/>
      <c r="BE109" s="49"/>
      <c r="BF109" s="49"/>
      <c r="BG109" s="49"/>
      <c r="BH109" s="49"/>
    </row>
    <row r="110" spans="1:60" x14ac:dyDescent="0.25">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c r="AD110" s="49"/>
      <c r="AE110" s="49"/>
      <c r="AF110" s="49"/>
      <c r="AG110" s="49"/>
      <c r="AH110" s="49"/>
      <c r="AI110" s="49"/>
      <c r="AJ110" s="49"/>
      <c r="AK110" s="49"/>
      <c r="AL110" s="49"/>
      <c r="AM110" s="49"/>
      <c r="AN110" s="49"/>
      <c r="AO110" s="49"/>
      <c r="AP110" s="49"/>
      <c r="AQ110" s="49"/>
      <c r="AR110" s="49"/>
      <c r="AS110" s="49"/>
      <c r="AT110" s="49"/>
      <c r="AU110" s="49"/>
      <c r="AV110" s="49"/>
      <c r="AW110" s="49"/>
      <c r="AX110" s="49"/>
      <c r="AY110" s="49"/>
      <c r="AZ110" s="49"/>
      <c r="BA110" s="49"/>
      <c r="BB110" s="49"/>
      <c r="BC110" s="49"/>
      <c r="BD110" s="49"/>
      <c r="BE110" s="49"/>
      <c r="BF110" s="49"/>
      <c r="BG110" s="49"/>
      <c r="BH110" s="49"/>
    </row>
    <row r="111" spans="1:60" x14ac:dyDescent="0.25">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c r="AD111" s="49"/>
      <c r="AE111" s="49"/>
      <c r="AF111" s="49"/>
      <c r="AG111" s="49"/>
      <c r="AH111" s="49"/>
      <c r="AI111" s="49"/>
      <c r="AJ111" s="49"/>
      <c r="AK111" s="49"/>
      <c r="AL111" s="49"/>
      <c r="AM111" s="49"/>
      <c r="AN111" s="49"/>
      <c r="AO111" s="49"/>
      <c r="AP111" s="49"/>
      <c r="AQ111" s="49"/>
      <c r="AR111" s="49"/>
      <c r="AS111" s="49"/>
      <c r="AT111" s="49"/>
      <c r="AU111" s="49"/>
      <c r="AV111" s="49"/>
      <c r="AW111" s="49"/>
      <c r="AX111" s="49"/>
      <c r="AY111" s="49"/>
      <c r="AZ111" s="49"/>
      <c r="BA111" s="49"/>
      <c r="BB111" s="49"/>
      <c r="BC111" s="49"/>
      <c r="BD111" s="49"/>
      <c r="BE111" s="49"/>
      <c r="BF111" s="49"/>
      <c r="BG111" s="49"/>
      <c r="BH111" s="49"/>
    </row>
    <row r="112" spans="1:60" x14ac:dyDescent="0.25">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c r="AD112" s="49"/>
      <c r="AE112" s="49"/>
      <c r="AF112" s="49"/>
      <c r="AG112" s="49"/>
      <c r="AH112" s="49"/>
      <c r="AI112" s="49"/>
      <c r="AJ112" s="49"/>
      <c r="AK112" s="49"/>
      <c r="AL112" s="49"/>
      <c r="AM112" s="49"/>
      <c r="AN112" s="49"/>
      <c r="AO112" s="49"/>
      <c r="AP112" s="49"/>
      <c r="AQ112" s="49"/>
      <c r="AR112" s="49"/>
      <c r="AS112" s="49"/>
      <c r="AT112" s="49"/>
      <c r="AU112" s="49"/>
      <c r="AV112" s="49"/>
      <c r="AW112" s="49"/>
      <c r="AX112" s="49"/>
      <c r="AY112" s="49"/>
      <c r="AZ112" s="49"/>
      <c r="BA112" s="49"/>
      <c r="BB112" s="49"/>
      <c r="BC112" s="49"/>
      <c r="BD112" s="49"/>
      <c r="BE112" s="49"/>
      <c r="BF112" s="49"/>
      <c r="BG112" s="49"/>
      <c r="BH112" s="49"/>
    </row>
    <row r="113" spans="1:60" x14ac:dyDescent="0.25">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c r="AD113" s="49"/>
      <c r="AE113" s="49"/>
      <c r="AF113" s="49"/>
      <c r="AG113" s="49"/>
      <c r="AH113" s="49"/>
      <c r="AI113" s="49"/>
      <c r="AJ113" s="49"/>
      <c r="AK113" s="49"/>
      <c r="AL113" s="49"/>
      <c r="AM113" s="49"/>
      <c r="AN113" s="49"/>
      <c r="AO113" s="49"/>
      <c r="AP113" s="49"/>
      <c r="AQ113" s="49"/>
      <c r="AR113" s="49"/>
      <c r="AS113" s="49"/>
      <c r="AT113" s="49"/>
      <c r="AU113" s="49"/>
      <c r="AV113" s="49"/>
      <c r="AW113" s="49"/>
      <c r="AX113" s="49"/>
      <c r="AY113" s="49"/>
      <c r="AZ113" s="49"/>
      <c r="BA113" s="49"/>
      <c r="BB113" s="49"/>
      <c r="BC113" s="49"/>
      <c r="BD113" s="49"/>
      <c r="BE113" s="49"/>
      <c r="BF113" s="49"/>
      <c r="BG113" s="49"/>
      <c r="BH113" s="49"/>
    </row>
    <row r="114" spans="1:60" x14ac:dyDescent="0.25">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c r="AD114" s="49"/>
      <c r="AE114" s="49"/>
      <c r="AF114" s="49"/>
      <c r="AG114" s="49"/>
      <c r="AH114" s="49"/>
      <c r="AI114" s="49"/>
      <c r="AJ114" s="49"/>
      <c r="AK114" s="49"/>
      <c r="AL114" s="49"/>
      <c r="AM114" s="49"/>
      <c r="AN114" s="49"/>
      <c r="AO114" s="49"/>
      <c r="AP114" s="49"/>
      <c r="AQ114" s="49"/>
      <c r="AR114" s="49"/>
      <c r="AS114" s="49"/>
      <c r="AT114" s="49"/>
      <c r="AU114" s="49"/>
      <c r="AV114" s="49"/>
      <c r="AW114" s="49"/>
      <c r="AX114" s="49"/>
      <c r="AY114" s="49"/>
      <c r="AZ114" s="49"/>
      <c r="BA114" s="49"/>
      <c r="BB114" s="49"/>
      <c r="BC114" s="49"/>
      <c r="BD114" s="49"/>
      <c r="BE114" s="49"/>
      <c r="BF114" s="49"/>
      <c r="BG114" s="49"/>
      <c r="BH114" s="49"/>
    </row>
    <row r="115" spans="1:60" x14ac:dyDescent="0.25">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c r="AD115" s="49"/>
      <c r="AE115" s="49"/>
      <c r="AF115" s="49"/>
      <c r="AG115" s="49"/>
      <c r="AH115" s="49"/>
      <c r="AI115" s="49"/>
      <c r="AJ115" s="49"/>
      <c r="AK115" s="49"/>
      <c r="AL115" s="49"/>
      <c r="AM115" s="49"/>
      <c r="AN115" s="49"/>
      <c r="AO115" s="49"/>
      <c r="AP115" s="49"/>
      <c r="AQ115" s="49"/>
      <c r="AR115" s="49"/>
      <c r="AS115" s="49"/>
      <c r="AT115" s="49"/>
      <c r="AU115" s="49"/>
      <c r="AV115" s="49"/>
      <c r="AW115" s="49"/>
      <c r="AX115" s="49"/>
      <c r="AY115" s="49"/>
      <c r="AZ115" s="49"/>
      <c r="BA115" s="49"/>
      <c r="BB115" s="49"/>
      <c r="BC115" s="49"/>
      <c r="BD115" s="49"/>
      <c r="BE115" s="49"/>
      <c r="BF115" s="49"/>
      <c r="BG115" s="49"/>
      <c r="BH115" s="49"/>
    </row>
    <row r="116" spans="1:60" x14ac:dyDescent="0.25">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c r="AD116" s="49"/>
      <c r="AE116" s="49"/>
      <c r="AF116" s="49"/>
      <c r="AG116" s="49"/>
      <c r="AH116" s="49"/>
      <c r="AI116" s="49"/>
      <c r="AJ116" s="49"/>
      <c r="AK116" s="49"/>
      <c r="AL116" s="49"/>
      <c r="AM116" s="49"/>
      <c r="AN116" s="49"/>
      <c r="AO116" s="49"/>
      <c r="AP116" s="49"/>
      <c r="AQ116" s="49"/>
      <c r="AR116" s="49"/>
      <c r="AS116" s="49"/>
      <c r="AT116" s="49"/>
      <c r="AU116" s="49"/>
      <c r="AV116" s="49"/>
      <c r="AW116" s="49"/>
      <c r="AX116" s="49"/>
      <c r="AY116" s="49"/>
      <c r="AZ116" s="49"/>
      <c r="BA116" s="49"/>
      <c r="BB116" s="49"/>
      <c r="BC116" s="49"/>
      <c r="BD116" s="49"/>
      <c r="BE116" s="49"/>
      <c r="BF116" s="49"/>
      <c r="BG116" s="49"/>
      <c r="BH116" s="49"/>
    </row>
    <row r="117" spans="1:60" x14ac:dyDescent="0.25">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c r="AD117" s="49"/>
      <c r="AE117" s="49"/>
      <c r="AF117" s="49"/>
      <c r="AG117" s="49"/>
      <c r="AH117" s="49"/>
      <c r="AI117" s="49"/>
      <c r="AJ117" s="49"/>
      <c r="AK117" s="49"/>
      <c r="AL117" s="49"/>
      <c r="AM117" s="49"/>
      <c r="AN117" s="49"/>
      <c r="AO117" s="49"/>
      <c r="AP117" s="49"/>
      <c r="AQ117" s="49"/>
      <c r="AR117" s="49"/>
      <c r="AS117" s="49"/>
      <c r="AT117" s="49"/>
      <c r="AU117" s="49"/>
      <c r="AV117" s="49"/>
      <c r="AW117" s="49"/>
      <c r="AX117" s="49"/>
      <c r="AY117" s="49"/>
      <c r="AZ117" s="49"/>
      <c r="BA117" s="49"/>
      <c r="BB117" s="49"/>
      <c r="BC117" s="49"/>
      <c r="BD117" s="49"/>
      <c r="BE117" s="49"/>
      <c r="BF117" s="49"/>
      <c r="BG117" s="49"/>
      <c r="BH117" s="49"/>
    </row>
    <row r="118" spans="1:60" x14ac:dyDescent="0.25">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c r="AD118" s="49"/>
      <c r="AE118" s="49"/>
      <c r="AF118" s="49"/>
      <c r="AG118" s="49"/>
      <c r="AH118" s="49"/>
      <c r="AI118" s="49"/>
      <c r="AJ118" s="49"/>
      <c r="AK118" s="49"/>
      <c r="AL118" s="49"/>
      <c r="AM118" s="49"/>
      <c r="AN118" s="49"/>
      <c r="AO118" s="49"/>
      <c r="AP118" s="49"/>
      <c r="AQ118" s="49"/>
      <c r="AR118" s="49"/>
      <c r="AS118" s="49"/>
      <c r="AT118" s="49"/>
      <c r="AU118" s="49"/>
      <c r="AV118" s="49"/>
      <c r="AW118" s="49"/>
      <c r="AX118" s="49"/>
      <c r="AY118" s="49"/>
      <c r="AZ118" s="49"/>
      <c r="BA118" s="49"/>
      <c r="BB118" s="49"/>
      <c r="BC118" s="49"/>
      <c r="BD118" s="49"/>
      <c r="BE118" s="49"/>
      <c r="BF118" s="49"/>
      <c r="BG118" s="49"/>
      <c r="BH118" s="49"/>
    </row>
    <row r="119" spans="1:60" x14ac:dyDescent="0.25">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c r="AD119" s="49"/>
      <c r="AE119" s="49"/>
      <c r="AF119" s="49"/>
      <c r="AG119" s="49"/>
      <c r="AH119" s="49"/>
      <c r="AI119" s="49"/>
      <c r="AJ119" s="49"/>
      <c r="AK119" s="49"/>
      <c r="AL119" s="49"/>
      <c r="AM119" s="49"/>
      <c r="AN119" s="49"/>
      <c r="AO119" s="49"/>
      <c r="AP119" s="49"/>
      <c r="AQ119" s="49"/>
      <c r="AR119" s="49"/>
      <c r="AS119" s="49"/>
      <c r="AT119" s="49"/>
      <c r="AU119" s="49"/>
      <c r="AV119" s="49"/>
      <c r="AW119" s="49"/>
      <c r="AX119" s="49"/>
      <c r="AY119" s="49"/>
      <c r="AZ119" s="49"/>
      <c r="BA119" s="49"/>
      <c r="BB119" s="49"/>
      <c r="BC119" s="49"/>
      <c r="BD119" s="49"/>
      <c r="BE119" s="49"/>
      <c r="BF119" s="49"/>
      <c r="BG119" s="49"/>
      <c r="BH119" s="49"/>
    </row>
    <row r="120" spans="1:60" x14ac:dyDescent="0.25">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c r="AD120" s="49"/>
      <c r="AE120" s="49"/>
      <c r="AF120" s="49"/>
      <c r="AG120" s="49"/>
      <c r="AH120" s="49"/>
      <c r="AI120" s="49"/>
      <c r="AJ120" s="49"/>
      <c r="AK120" s="49"/>
      <c r="AL120" s="49"/>
      <c r="AM120" s="49"/>
      <c r="AN120" s="49"/>
      <c r="AO120" s="49"/>
      <c r="AP120" s="49"/>
      <c r="AQ120" s="49"/>
      <c r="AR120" s="49"/>
      <c r="AS120" s="49"/>
      <c r="AT120" s="49"/>
      <c r="AU120" s="49"/>
      <c r="AV120" s="49"/>
      <c r="AW120" s="49"/>
      <c r="AX120" s="49"/>
      <c r="AY120" s="49"/>
      <c r="AZ120" s="49"/>
      <c r="BA120" s="49"/>
      <c r="BB120" s="49"/>
      <c r="BC120" s="49"/>
      <c r="BD120" s="49"/>
      <c r="BE120" s="49"/>
      <c r="BF120" s="49"/>
      <c r="BG120" s="49"/>
      <c r="BH120" s="49"/>
    </row>
    <row r="121" spans="1:60" x14ac:dyDescent="0.25">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c r="AD121" s="49"/>
      <c r="AE121" s="49"/>
      <c r="AF121" s="49"/>
      <c r="AG121" s="49"/>
      <c r="AH121" s="49"/>
      <c r="AI121" s="49"/>
      <c r="AJ121" s="49"/>
      <c r="AK121" s="49"/>
      <c r="AL121" s="49"/>
      <c r="AM121" s="49"/>
      <c r="AN121" s="49"/>
      <c r="AO121" s="49"/>
      <c r="AP121" s="49"/>
      <c r="AQ121" s="49"/>
      <c r="AR121" s="49"/>
      <c r="AS121" s="49"/>
      <c r="AT121" s="49"/>
      <c r="AU121" s="49"/>
      <c r="AV121" s="49"/>
      <c r="AW121" s="49"/>
      <c r="AX121" s="49"/>
      <c r="AY121" s="49"/>
      <c r="AZ121" s="49"/>
      <c r="BA121" s="49"/>
      <c r="BB121" s="49"/>
      <c r="BC121" s="49"/>
      <c r="BD121" s="49"/>
      <c r="BE121" s="49"/>
      <c r="BF121" s="49"/>
      <c r="BG121" s="49"/>
      <c r="BH121" s="49"/>
    </row>
    <row r="122" spans="1:60" x14ac:dyDescent="0.25">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c r="AD122" s="49"/>
      <c r="AE122" s="49"/>
      <c r="AF122" s="49"/>
      <c r="AG122" s="49"/>
      <c r="AH122" s="49"/>
      <c r="AI122" s="49"/>
      <c r="AJ122" s="49"/>
      <c r="AK122" s="49"/>
      <c r="AL122" s="49"/>
      <c r="AM122" s="49"/>
      <c r="AN122" s="49"/>
      <c r="AO122" s="49"/>
      <c r="AP122" s="49"/>
      <c r="AQ122" s="49"/>
      <c r="AR122" s="49"/>
      <c r="AS122" s="49"/>
      <c r="AT122" s="49"/>
      <c r="AU122" s="49"/>
      <c r="AV122" s="49"/>
      <c r="AW122" s="49"/>
      <c r="AX122" s="49"/>
      <c r="AY122" s="49"/>
      <c r="AZ122" s="49"/>
      <c r="BA122" s="49"/>
      <c r="BB122" s="49"/>
      <c r="BC122" s="49"/>
      <c r="BD122" s="49"/>
      <c r="BE122" s="49"/>
      <c r="BF122" s="49"/>
      <c r="BG122" s="49"/>
      <c r="BH122" s="49"/>
    </row>
    <row r="123" spans="1:60" x14ac:dyDescent="0.25">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c r="AD123" s="49"/>
      <c r="AE123" s="49"/>
      <c r="AF123" s="49"/>
      <c r="AG123" s="49"/>
      <c r="AH123" s="49"/>
      <c r="AI123" s="49"/>
      <c r="AJ123" s="49"/>
      <c r="AK123" s="49"/>
      <c r="AL123" s="49"/>
      <c r="AM123" s="49"/>
      <c r="AN123" s="49"/>
      <c r="AO123" s="49"/>
      <c r="AP123" s="49"/>
      <c r="AQ123" s="49"/>
      <c r="AR123" s="49"/>
      <c r="AS123" s="49"/>
      <c r="AT123" s="49"/>
      <c r="AU123" s="49"/>
      <c r="AV123" s="49"/>
      <c r="AW123" s="49"/>
      <c r="AX123" s="49"/>
      <c r="AY123" s="49"/>
      <c r="AZ123" s="49"/>
      <c r="BA123" s="49"/>
      <c r="BB123" s="49"/>
      <c r="BC123" s="49"/>
      <c r="BD123" s="49"/>
      <c r="BE123" s="49"/>
      <c r="BF123" s="49"/>
      <c r="BG123" s="49"/>
      <c r="BH123" s="49"/>
    </row>
    <row r="124" spans="1:60" x14ac:dyDescent="0.25">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c r="AD124" s="49"/>
      <c r="AE124" s="49"/>
      <c r="AF124" s="49"/>
      <c r="AG124" s="49"/>
      <c r="AH124" s="49"/>
      <c r="AI124" s="49"/>
      <c r="AJ124" s="49"/>
      <c r="AK124" s="49"/>
      <c r="AL124" s="49"/>
      <c r="AM124" s="49"/>
      <c r="AN124" s="49"/>
      <c r="AO124" s="49"/>
      <c r="AP124" s="49"/>
      <c r="AQ124" s="49"/>
      <c r="AR124" s="49"/>
      <c r="AS124" s="49"/>
      <c r="AT124" s="49"/>
      <c r="AU124" s="49"/>
      <c r="AV124" s="49"/>
      <c r="AW124" s="49"/>
      <c r="AX124" s="49"/>
      <c r="AY124" s="49"/>
      <c r="AZ124" s="49"/>
      <c r="BA124" s="49"/>
      <c r="BB124" s="49"/>
      <c r="BC124" s="49"/>
      <c r="BD124" s="49"/>
      <c r="BE124" s="49"/>
      <c r="BF124" s="49"/>
      <c r="BG124" s="49"/>
      <c r="BH124" s="49"/>
    </row>
    <row r="125" spans="1:60" x14ac:dyDescent="0.25">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c r="AD125" s="49"/>
      <c r="AE125" s="49"/>
      <c r="AF125" s="49"/>
      <c r="AG125" s="49"/>
      <c r="AH125" s="49"/>
      <c r="AI125" s="49"/>
      <c r="AJ125" s="49"/>
      <c r="AK125" s="49"/>
      <c r="AL125" s="49"/>
      <c r="AM125" s="49"/>
      <c r="AN125" s="49"/>
      <c r="AO125" s="49"/>
      <c r="AP125" s="49"/>
      <c r="AQ125" s="49"/>
      <c r="AR125" s="49"/>
      <c r="AS125" s="49"/>
      <c r="AT125" s="49"/>
      <c r="AU125" s="49"/>
      <c r="AV125" s="49"/>
      <c r="AW125" s="49"/>
      <c r="AX125" s="49"/>
      <c r="AY125" s="49"/>
      <c r="AZ125" s="49"/>
      <c r="BA125" s="49"/>
      <c r="BB125" s="49"/>
      <c r="BC125" s="49"/>
      <c r="BD125" s="49"/>
      <c r="BE125" s="49"/>
      <c r="BF125" s="49"/>
      <c r="BG125" s="49"/>
      <c r="BH125" s="49"/>
    </row>
    <row r="126" spans="1:60" x14ac:dyDescent="0.25">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c r="AD126" s="49"/>
      <c r="AE126" s="49"/>
      <c r="AF126" s="49"/>
      <c r="AG126" s="49"/>
      <c r="AH126" s="49"/>
      <c r="AI126" s="49"/>
      <c r="AJ126" s="49"/>
      <c r="AK126" s="49"/>
      <c r="AL126" s="49"/>
      <c r="AM126" s="49"/>
      <c r="AN126" s="49"/>
      <c r="AO126" s="49"/>
      <c r="AP126" s="49"/>
      <c r="AQ126" s="49"/>
      <c r="AR126" s="49"/>
      <c r="AS126" s="49"/>
      <c r="AT126" s="49"/>
      <c r="AU126" s="49"/>
      <c r="AV126" s="49"/>
      <c r="AW126" s="49"/>
      <c r="AX126" s="49"/>
      <c r="AY126" s="49"/>
      <c r="AZ126" s="49"/>
      <c r="BA126" s="49"/>
      <c r="BB126" s="49"/>
      <c r="BC126" s="49"/>
      <c r="BD126" s="49"/>
      <c r="BE126" s="49"/>
      <c r="BF126" s="49"/>
      <c r="BG126" s="49"/>
      <c r="BH126" s="49"/>
    </row>
    <row r="127" spans="1:60" x14ac:dyDescent="0.25">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c r="AD127" s="49"/>
      <c r="AE127" s="49"/>
      <c r="AF127" s="49"/>
      <c r="AG127" s="49"/>
      <c r="AH127" s="49"/>
      <c r="AI127" s="49"/>
      <c r="AJ127" s="49"/>
      <c r="AK127" s="49"/>
      <c r="AL127" s="49"/>
      <c r="AM127" s="49"/>
      <c r="AN127" s="49"/>
      <c r="AO127" s="49"/>
      <c r="AP127" s="49"/>
      <c r="AQ127" s="49"/>
      <c r="AR127" s="49"/>
      <c r="AS127" s="49"/>
      <c r="AT127" s="49"/>
      <c r="AU127" s="49"/>
      <c r="AV127" s="49"/>
      <c r="AW127" s="49"/>
      <c r="AX127" s="49"/>
      <c r="AY127" s="49"/>
      <c r="AZ127" s="49"/>
      <c r="BA127" s="49"/>
      <c r="BB127" s="49"/>
      <c r="BC127" s="49"/>
      <c r="BD127" s="49"/>
      <c r="BE127" s="49"/>
      <c r="BF127" s="49"/>
      <c r="BG127" s="49"/>
      <c r="BH127" s="49"/>
    </row>
    <row r="128" spans="1:60" x14ac:dyDescent="0.25">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c r="AD128" s="49"/>
      <c r="AE128" s="49"/>
      <c r="AF128" s="49"/>
      <c r="AG128" s="49"/>
      <c r="AH128" s="49"/>
      <c r="AI128" s="49"/>
      <c r="AJ128" s="49"/>
      <c r="AK128" s="49"/>
      <c r="AL128" s="49"/>
      <c r="AM128" s="49"/>
      <c r="AN128" s="49"/>
      <c r="AO128" s="49"/>
      <c r="AP128" s="49"/>
      <c r="AQ128" s="49"/>
      <c r="AR128" s="49"/>
      <c r="AS128" s="49"/>
      <c r="AT128" s="49"/>
      <c r="AU128" s="49"/>
      <c r="AV128" s="49"/>
      <c r="AW128" s="49"/>
      <c r="AX128" s="49"/>
      <c r="AY128" s="49"/>
      <c r="AZ128" s="49"/>
      <c r="BA128" s="49"/>
      <c r="BB128" s="49"/>
      <c r="BC128" s="49"/>
      <c r="BD128" s="49"/>
      <c r="BE128" s="49"/>
      <c r="BF128" s="49"/>
      <c r="BG128" s="49"/>
      <c r="BH128" s="49"/>
    </row>
    <row r="129" spans="1:60" x14ac:dyDescent="0.25">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c r="AD129" s="49"/>
      <c r="AE129" s="49"/>
      <c r="AF129" s="49"/>
      <c r="AG129" s="49"/>
      <c r="AH129" s="49"/>
      <c r="AI129" s="49"/>
      <c r="AJ129" s="49"/>
      <c r="AK129" s="49"/>
      <c r="AL129" s="49"/>
      <c r="AM129" s="49"/>
      <c r="AN129" s="49"/>
      <c r="AO129" s="49"/>
      <c r="AP129" s="49"/>
      <c r="AQ129" s="49"/>
      <c r="AR129" s="49"/>
      <c r="AS129" s="49"/>
      <c r="AT129" s="49"/>
      <c r="AU129" s="49"/>
      <c r="AV129" s="49"/>
      <c r="AW129" s="49"/>
      <c r="AX129" s="49"/>
      <c r="AY129" s="49"/>
      <c r="AZ129" s="49"/>
      <c r="BA129" s="49"/>
      <c r="BB129" s="49"/>
      <c r="BC129" s="49"/>
      <c r="BD129" s="49"/>
      <c r="BE129" s="49"/>
      <c r="BF129" s="49"/>
      <c r="BG129" s="49"/>
      <c r="BH129" s="49"/>
    </row>
    <row r="130" spans="1:60" x14ac:dyDescent="0.25">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c r="AD130" s="49"/>
      <c r="AE130" s="49"/>
      <c r="AF130" s="49"/>
      <c r="AG130" s="49"/>
      <c r="AH130" s="49"/>
      <c r="AI130" s="49"/>
      <c r="AJ130" s="49"/>
      <c r="AK130" s="49"/>
      <c r="AL130" s="49"/>
      <c r="AM130" s="49"/>
      <c r="AN130" s="49"/>
      <c r="AO130" s="49"/>
      <c r="AP130" s="49"/>
      <c r="AQ130" s="49"/>
      <c r="AR130" s="49"/>
      <c r="AS130" s="49"/>
      <c r="AT130" s="49"/>
      <c r="AU130" s="49"/>
      <c r="AV130" s="49"/>
      <c r="AW130" s="49"/>
      <c r="AX130" s="49"/>
      <c r="AY130" s="49"/>
      <c r="AZ130" s="49"/>
      <c r="BA130" s="49"/>
      <c r="BB130" s="49"/>
      <c r="BC130" s="49"/>
      <c r="BD130" s="49"/>
      <c r="BE130" s="49"/>
      <c r="BF130" s="49"/>
      <c r="BG130" s="49"/>
      <c r="BH130" s="49"/>
    </row>
    <row r="131" spans="1:60" x14ac:dyDescent="0.25">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c r="AD131" s="49"/>
      <c r="AE131" s="49"/>
      <c r="AF131" s="49"/>
      <c r="AG131" s="49"/>
      <c r="AH131" s="49"/>
      <c r="AI131" s="49"/>
      <c r="AJ131" s="49"/>
      <c r="AK131" s="49"/>
      <c r="AL131" s="49"/>
      <c r="AM131" s="49"/>
      <c r="AN131" s="49"/>
      <c r="AO131" s="49"/>
      <c r="AP131" s="49"/>
      <c r="AQ131" s="49"/>
      <c r="AR131" s="49"/>
      <c r="AS131" s="49"/>
      <c r="AT131" s="49"/>
      <c r="AU131" s="49"/>
      <c r="AV131" s="49"/>
      <c r="AW131" s="49"/>
      <c r="AX131" s="49"/>
      <c r="AY131" s="49"/>
      <c r="AZ131" s="49"/>
      <c r="BA131" s="49"/>
      <c r="BB131" s="49"/>
      <c r="BC131" s="49"/>
      <c r="BD131" s="49"/>
      <c r="BE131" s="49"/>
      <c r="BF131" s="49"/>
      <c r="BG131" s="49"/>
      <c r="BH131" s="49"/>
    </row>
    <row r="132" spans="1:60" x14ac:dyDescent="0.25">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c r="AD132" s="49"/>
      <c r="AE132" s="49"/>
      <c r="AF132" s="49"/>
      <c r="AG132" s="49"/>
      <c r="AH132" s="49"/>
      <c r="AI132" s="49"/>
      <c r="AJ132" s="49"/>
      <c r="AK132" s="49"/>
      <c r="AL132" s="49"/>
      <c r="AM132" s="49"/>
      <c r="AN132" s="49"/>
      <c r="AO132" s="49"/>
      <c r="AP132" s="49"/>
      <c r="AQ132" s="49"/>
      <c r="AR132" s="49"/>
      <c r="AS132" s="49"/>
      <c r="AT132" s="49"/>
      <c r="AU132" s="49"/>
      <c r="AV132" s="49"/>
      <c r="AW132" s="49"/>
      <c r="AX132" s="49"/>
      <c r="AY132" s="49"/>
      <c r="AZ132" s="49"/>
      <c r="BA132" s="49"/>
      <c r="BB132" s="49"/>
      <c r="BC132" s="49"/>
      <c r="BD132" s="49"/>
      <c r="BE132" s="49"/>
      <c r="BF132" s="49"/>
      <c r="BG132" s="49"/>
      <c r="BH132" s="49"/>
    </row>
    <row r="133" spans="1:60" x14ac:dyDescent="0.25">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c r="AD133" s="49"/>
      <c r="AE133" s="49"/>
      <c r="AF133" s="49"/>
      <c r="AG133" s="49"/>
      <c r="AH133" s="49"/>
      <c r="AI133" s="49"/>
      <c r="AJ133" s="49"/>
      <c r="AK133" s="49"/>
      <c r="AL133" s="49"/>
      <c r="AM133" s="49"/>
      <c r="AN133" s="49"/>
      <c r="AO133" s="49"/>
      <c r="AP133" s="49"/>
      <c r="AQ133" s="49"/>
      <c r="AR133" s="49"/>
      <c r="AS133" s="49"/>
      <c r="AT133" s="49"/>
      <c r="AU133" s="49"/>
      <c r="AV133" s="49"/>
      <c r="AW133" s="49"/>
      <c r="AX133" s="49"/>
      <c r="AY133" s="49"/>
      <c r="AZ133" s="49"/>
      <c r="BA133" s="49"/>
      <c r="BB133" s="49"/>
      <c r="BC133" s="49"/>
      <c r="BD133" s="49"/>
      <c r="BE133" s="49"/>
      <c r="BF133" s="49"/>
      <c r="BG133" s="49"/>
      <c r="BH133" s="49"/>
    </row>
    <row r="134" spans="1:60" x14ac:dyDescent="0.25">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c r="AD134" s="49"/>
      <c r="AE134" s="49"/>
      <c r="AF134" s="49"/>
      <c r="AG134" s="49"/>
      <c r="AH134" s="49"/>
      <c r="AI134" s="49"/>
      <c r="AJ134" s="49"/>
      <c r="AK134" s="49"/>
      <c r="AL134" s="49"/>
      <c r="AM134" s="49"/>
      <c r="AN134" s="49"/>
      <c r="AO134" s="49"/>
      <c r="AP134" s="49"/>
      <c r="AQ134" s="49"/>
      <c r="AR134" s="49"/>
      <c r="AS134" s="49"/>
      <c r="AT134" s="49"/>
      <c r="AU134" s="49"/>
      <c r="AV134" s="49"/>
      <c r="AW134" s="49"/>
      <c r="AX134" s="49"/>
      <c r="AY134" s="49"/>
      <c r="AZ134" s="49"/>
      <c r="BA134" s="49"/>
      <c r="BB134" s="49"/>
      <c r="BC134" s="49"/>
      <c r="BD134" s="49"/>
      <c r="BE134" s="49"/>
      <c r="BF134" s="49"/>
      <c r="BG134" s="49"/>
      <c r="BH134" s="49"/>
    </row>
    <row r="135" spans="1:60" x14ac:dyDescent="0.25">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c r="AD135" s="49"/>
      <c r="AE135" s="49"/>
      <c r="AF135" s="49"/>
      <c r="AG135" s="49"/>
      <c r="AH135" s="49"/>
      <c r="AI135" s="49"/>
      <c r="AJ135" s="49"/>
      <c r="AK135" s="49"/>
      <c r="AL135" s="49"/>
      <c r="AM135" s="49"/>
      <c r="AN135" s="49"/>
      <c r="AO135" s="49"/>
      <c r="AP135" s="49"/>
      <c r="AQ135" s="49"/>
      <c r="AR135" s="49"/>
      <c r="AS135" s="49"/>
      <c r="AT135" s="49"/>
      <c r="AU135" s="49"/>
      <c r="AV135" s="49"/>
      <c r="AW135" s="49"/>
      <c r="AX135" s="49"/>
      <c r="AY135" s="49"/>
      <c r="AZ135" s="49"/>
      <c r="BA135" s="49"/>
      <c r="BB135" s="49"/>
      <c r="BC135" s="49"/>
      <c r="BD135" s="49"/>
      <c r="BE135" s="49"/>
      <c r="BF135" s="49"/>
      <c r="BG135" s="49"/>
      <c r="BH135" s="49"/>
    </row>
    <row r="136" spans="1:60" x14ac:dyDescent="0.25">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c r="AD136" s="49"/>
      <c r="AE136" s="49"/>
      <c r="AF136" s="49"/>
      <c r="AG136" s="49"/>
      <c r="AH136" s="49"/>
      <c r="AI136" s="49"/>
      <c r="AJ136" s="49"/>
      <c r="AK136" s="49"/>
      <c r="AL136" s="49"/>
      <c r="AM136" s="49"/>
      <c r="AN136" s="49"/>
      <c r="AO136" s="49"/>
      <c r="AP136" s="49"/>
      <c r="AQ136" s="49"/>
      <c r="AR136" s="49"/>
      <c r="AS136" s="49"/>
      <c r="AT136" s="49"/>
      <c r="AU136" s="49"/>
      <c r="AV136" s="49"/>
      <c r="AW136" s="49"/>
      <c r="AX136" s="49"/>
      <c r="AY136" s="49"/>
      <c r="AZ136" s="49"/>
      <c r="BA136" s="49"/>
      <c r="BB136" s="49"/>
      <c r="BC136" s="49"/>
      <c r="BD136" s="49"/>
      <c r="BE136" s="49"/>
      <c r="BF136" s="49"/>
      <c r="BG136" s="49"/>
      <c r="BH136" s="49"/>
    </row>
    <row r="137" spans="1:60" x14ac:dyDescent="0.25">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c r="AD137" s="49"/>
      <c r="AE137" s="49"/>
      <c r="AF137" s="49"/>
      <c r="AG137" s="49"/>
      <c r="AH137" s="49"/>
      <c r="AI137" s="49"/>
      <c r="AJ137" s="49"/>
      <c r="AK137" s="49"/>
      <c r="AL137" s="49"/>
      <c r="AM137" s="49"/>
      <c r="AN137" s="49"/>
      <c r="AO137" s="49"/>
      <c r="AP137" s="49"/>
      <c r="AQ137" s="49"/>
      <c r="AR137" s="49"/>
      <c r="AS137" s="49"/>
      <c r="AT137" s="49"/>
      <c r="AU137" s="49"/>
      <c r="AV137" s="49"/>
      <c r="AW137" s="49"/>
      <c r="AX137" s="49"/>
      <c r="AY137" s="49"/>
      <c r="AZ137" s="49"/>
      <c r="BA137" s="49"/>
      <c r="BB137" s="49"/>
      <c r="BC137" s="49"/>
      <c r="BD137" s="49"/>
      <c r="BE137" s="49"/>
      <c r="BF137" s="49"/>
      <c r="BG137" s="49"/>
      <c r="BH137" s="49"/>
    </row>
    <row r="138" spans="1:60" x14ac:dyDescent="0.25">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c r="AG138" s="49"/>
      <c r="AH138" s="49"/>
      <c r="AI138" s="49"/>
      <c r="AJ138" s="49"/>
      <c r="AK138" s="49"/>
      <c r="AL138" s="49"/>
      <c r="AM138" s="49"/>
      <c r="AN138" s="49"/>
      <c r="AO138" s="49"/>
      <c r="AP138" s="49"/>
      <c r="AQ138" s="49"/>
      <c r="AR138" s="49"/>
      <c r="AS138" s="49"/>
      <c r="AT138" s="49"/>
      <c r="AU138" s="49"/>
      <c r="AV138" s="49"/>
      <c r="AW138" s="49"/>
      <c r="AX138" s="49"/>
      <c r="AY138" s="49"/>
      <c r="AZ138" s="49"/>
      <c r="BA138" s="49"/>
      <c r="BB138" s="49"/>
      <c r="BC138" s="49"/>
      <c r="BD138" s="49"/>
      <c r="BE138" s="49"/>
      <c r="BF138" s="49"/>
      <c r="BG138" s="49"/>
      <c r="BH138" s="49"/>
    </row>
    <row r="139" spans="1:60" x14ac:dyDescent="0.25">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c r="AD139" s="49"/>
      <c r="AE139" s="49"/>
      <c r="AF139" s="49"/>
      <c r="AG139" s="49"/>
      <c r="AH139" s="49"/>
      <c r="AI139" s="49"/>
      <c r="AJ139" s="49"/>
      <c r="AK139" s="49"/>
      <c r="AL139" s="49"/>
      <c r="AM139" s="49"/>
      <c r="AN139" s="49"/>
      <c r="AO139" s="49"/>
      <c r="AP139" s="49"/>
      <c r="AQ139" s="49"/>
      <c r="AR139" s="49"/>
      <c r="AS139" s="49"/>
      <c r="AT139" s="49"/>
      <c r="AU139" s="49"/>
      <c r="AV139" s="49"/>
      <c r="AW139" s="49"/>
      <c r="AX139" s="49"/>
      <c r="AY139" s="49"/>
      <c r="AZ139" s="49"/>
      <c r="BA139" s="49"/>
      <c r="BB139" s="49"/>
      <c r="BC139" s="49"/>
      <c r="BD139" s="49"/>
      <c r="BE139" s="49"/>
      <c r="BF139" s="49"/>
      <c r="BG139" s="49"/>
      <c r="BH139" s="49"/>
    </row>
    <row r="140" spans="1:60" x14ac:dyDescent="0.25">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c r="AD140" s="49"/>
      <c r="AE140" s="49"/>
      <c r="AF140" s="49"/>
      <c r="AG140" s="49"/>
      <c r="AH140" s="49"/>
      <c r="AI140" s="49"/>
      <c r="AJ140" s="49"/>
      <c r="AK140" s="49"/>
      <c r="AL140" s="49"/>
      <c r="AM140" s="49"/>
      <c r="AN140" s="49"/>
      <c r="AO140" s="49"/>
      <c r="AP140" s="49"/>
      <c r="AQ140" s="49"/>
      <c r="AR140" s="49"/>
      <c r="AS140" s="49"/>
      <c r="AT140" s="49"/>
      <c r="AU140" s="49"/>
      <c r="AV140" s="49"/>
      <c r="AW140" s="49"/>
      <c r="AX140" s="49"/>
      <c r="AY140" s="49"/>
      <c r="AZ140" s="49"/>
      <c r="BA140" s="49"/>
      <c r="BB140" s="49"/>
      <c r="BC140" s="49"/>
      <c r="BD140" s="49"/>
      <c r="BE140" s="49"/>
      <c r="BF140" s="49"/>
      <c r="BG140" s="49"/>
      <c r="BH140" s="49"/>
    </row>
    <row r="141" spans="1:60" x14ac:dyDescent="0.25">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c r="AD141" s="49"/>
      <c r="AE141" s="49"/>
      <c r="AF141" s="49"/>
      <c r="AG141" s="49"/>
      <c r="AH141" s="49"/>
      <c r="AI141" s="49"/>
      <c r="AJ141" s="49"/>
      <c r="AK141" s="49"/>
      <c r="AL141" s="49"/>
      <c r="AM141" s="49"/>
      <c r="AN141" s="49"/>
      <c r="AO141" s="49"/>
      <c r="AP141" s="49"/>
      <c r="AQ141" s="49"/>
      <c r="AR141" s="49"/>
      <c r="AS141" s="49"/>
      <c r="AT141" s="49"/>
      <c r="AU141" s="49"/>
      <c r="AV141" s="49"/>
      <c r="AW141" s="49"/>
      <c r="AX141" s="49"/>
      <c r="AY141" s="49"/>
      <c r="AZ141" s="49"/>
      <c r="BA141" s="49"/>
      <c r="BB141" s="49"/>
      <c r="BC141" s="49"/>
      <c r="BD141" s="49"/>
      <c r="BE141" s="49"/>
      <c r="BF141" s="49"/>
      <c r="BG141" s="49"/>
      <c r="BH141" s="49"/>
    </row>
    <row r="142" spans="1:60" x14ac:dyDescent="0.25">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c r="AD142" s="49"/>
      <c r="AE142" s="49"/>
      <c r="AF142" s="49"/>
      <c r="AG142" s="49"/>
      <c r="AH142" s="49"/>
      <c r="AI142" s="49"/>
      <c r="AJ142" s="49"/>
      <c r="AK142" s="49"/>
      <c r="AL142" s="49"/>
      <c r="AM142" s="49"/>
      <c r="AN142" s="49"/>
      <c r="AO142" s="49"/>
      <c r="AP142" s="49"/>
      <c r="AQ142" s="49"/>
      <c r="AR142" s="49"/>
      <c r="AS142" s="49"/>
      <c r="AT142" s="49"/>
      <c r="AU142" s="49"/>
      <c r="AV142" s="49"/>
      <c r="AW142" s="49"/>
      <c r="AX142" s="49"/>
      <c r="AY142" s="49"/>
      <c r="AZ142" s="49"/>
      <c r="BA142" s="49"/>
      <c r="BB142" s="49"/>
      <c r="BC142" s="49"/>
      <c r="BD142" s="49"/>
      <c r="BE142" s="49"/>
      <c r="BF142" s="49"/>
      <c r="BG142" s="49"/>
      <c r="BH142" s="49"/>
    </row>
    <row r="143" spans="1:60" x14ac:dyDescent="0.25">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c r="AD143" s="49"/>
      <c r="AE143" s="49"/>
      <c r="AF143" s="49"/>
      <c r="AG143" s="49"/>
      <c r="AH143" s="49"/>
      <c r="AI143" s="49"/>
      <c r="AJ143" s="49"/>
      <c r="AK143" s="49"/>
      <c r="AL143" s="49"/>
      <c r="AM143" s="49"/>
      <c r="AN143" s="49"/>
      <c r="AO143" s="49"/>
      <c r="AP143" s="49"/>
      <c r="AQ143" s="49"/>
      <c r="AR143" s="49"/>
      <c r="AS143" s="49"/>
      <c r="AT143" s="49"/>
      <c r="AU143" s="49"/>
      <c r="AV143" s="49"/>
      <c r="AW143" s="49"/>
      <c r="AX143" s="49"/>
      <c r="AY143" s="49"/>
      <c r="AZ143" s="49"/>
      <c r="BA143" s="49"/>
      <c r="BB143" s="49"/>
      <c r="BC143" s="49"/>
      <c r="BD143" s="49"/>
      <c r="BE143" s="49"/>
      <c r="BF143" s="49"/>
      <c r="BG143" s="49"/>
      <c r="BH143" s="49"/>
    </row>
    <row r="144" spans="1:60" x14ac:dyDescent="0.25">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c r="AD144" s="49"/>
      <c r="AE144" s="49"/>
      <c r="AF144" s="49"/>
      <c r="AG144" s="49"/>
      <c r="AH144" s="49"/>
      <c r="AI144" s="49"/>
      <c r="AJ144" s="49"/>
      <c r="AK144" s="49"/>
      <c r="AL144" s="49"/>
      <c r="AM144" s="49"/>
      <c r="AN144" s="49"/>
      <c r="AO144" s="49"/>
      <c r="AP144" s="49"/>
      <c r="AQ144" s="49"/>
      <c r="AR144" s="49"/>
      <c r="AS144" s="49"/>
      <c r="AT144" s="49"/>
      <c r="AU144" s="49"/>
      <c r="AV144" s="49"/>
      <c r="AW144" s="49"/>
      <c r="AX144" s="49"/>
      <c r="AY144" s="49"/>
      <c r="AZ144" s="49"/>
      <c r="BA144" s="49"/>
      <c r="BB144" s="49"/>
      <c r="BC144" s="49"/>
      <c r="BD144" s="49"/>
      <c r="BE144" s="49"/>
      <c r="BF144" s="49"/>
      <c r="BG144" s="49"/>
      <c r="BH144" s="49"/>
    </row>
    <row r="145" spans="1:60" x14ac:dyDescent="0.25">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c r="AD145" s="49"/>
      <c r="AE145" s="49"/>
      <c r="AF145" s="49"/>
      <c r="AG145" s="49"/>
      <c r="AH145" s="49"/>
      <c r="AI145" s="49"/>
      <c r="AJ145" s="49"/>
      <c r="AK145" s="49"/>
      <c r="AL145" s="49"/>
      <c r="AM145" s="49"/>
      <c r="AN145" s="49"/>
      <c r="AO145" s="49"/>
      <c r="AP145" s="49"/>
      <c r="AQ145" s="49"/>
      <c r="AR145" s="49"/>
      <c r="AS145" s="49"/>
      <c r="AT145" s="49"/>
      <c r="AU145" s="49"/>
      <c r="AV145" s="49"/>
      <c r="AW145" s="49"/>
      <c r="AX145" s="49"/>
      <c r="AY145" s="49"/>
      <c r="AZ145" s="49"/>
      <c r="BA145" s="49"/>
      <c r="BB145" s="49"/>
      <c r="BC145" s="49"/>
      <c r="BD145" s="49"/>
      <c r="BE145" s="49"/>
      <c r="BF145" s="49"/>
      <c r="BG145" s="49"/>
      <c r="BH145" s="49"/>
    </row>
    <row r="146" spans="1:60" x14ac:dyDescent="0.25">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c r="AD146" s="49"/>
      <c r="AE146" s="49"/>
      <c r="AF146" s="49"/>
      <c r="AG146" s="49"/>
      <c r="AH146" s="49"/>
      <c r="AI146" s="49"/>
      <c r="AJ146" s="49"/>
      <c r="AK146" s="49"/>
      <c r="AL146" s="49"/>
      <c r="AM146" s="49"/>
      <c r="AN146" s="49"/>
      <c r="AO146" s="49"/>
      <c r="AP146" s="49"/>
      <c r="AQ146" s="49"/>
      <c r="AR146" s="49"/>
      <c r="AS146" s="49"/>
      <c r="AT146" s="49"/>
      <c r="AU146" s="49"/>
      <c r="AV146" s="49"/>
      <c r="AW146" s="49"/>
      <c r="AX146" s="49"/>
      <c r="AY146" s="49"/>
      <c r="AZ146" s="49"/>
      <c r="BA146" s="49"/>
      <c r="BB146" s="49"/>
      <c r="BC146" s="49"/>
      <c r="BD146" s="49"/>
      <c r="BE146" s="49"/>
      <c r="BF146" s="49"/>
      <c r="BG146" s="49"/>
      <c r="BH146" s="49"/>
    </row>
    <row r="147" spans="1:60" x14ac:dyDescent="0.25">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c r="AD147" s="49"/>
      <c r="AE147" s="49"/>
      <c r="AF147" s="49"/>
      <c r="AG147" s="49"/>
      <c r="AH147" s="49"/>
      <c r="AI147" s="49"/>
      <c r="AJ147" s="49"/>
      <c r="AK147" s="49"/>
      <c r="AL147" s="49"/>
      <c r="AM147" s="49"/>
      <c r="AN147" s="49"/>
      <c r="AO147" s="49"/>
      <c r="AP147" s="49"/>
      <c r="AQ147" s="49"/>
      <c r="AR147" s="49"/>
      <c r="AS147" s="49"/>
      <c r="AT147" s="49"/>
      <c r="AU147" s="49"/>
      <c r="AV147" s="49"/>
      <c r="AW147" s="49"/>
      <c r="AX147" s="49"/>
      <c r="AY147" s="49"/>
      <c r="AZ147" s="49"/>
      <c r="BA147" s="49"/>
      <c r="BB147" s="49"/>
      <c r="BC147" s="49"/>
      <c r="BD147" s="49"/>
      <c r="BE147" s="49"/>
      <c r="BF147" s="49"/>
      <c r="BG147" s="49"/>
      <c r="BH147" s="49"/>
    </row>
    <row r="148" spans="1:60" x14ac:dyDescent="0.25">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c r="AD148" s="49"/>
      <c r="AE148" s="49"/>
      <c r="AF148" s="49"/>
      <c r="AG148" s="49"/>
      <c r="AH148" s="49"/>
      <c r="AI148" s="49"/>
      <c r="AJ148" s="49"/>
      <c r="AK148" s="49"/>
      <c r="AL148" s="49"/>
      <c r="AM148" s="49"/>
      <c r="AN148" s="49"/>
      <c r="AO148" s="49"/>
      <c r="AP148" s="49"/>
      <c r="AQ148" s="49"/>
      <c r="AR148" s="49"/>
      <c r="AS148" s="49"/>
      <c r="AT148" s="49"/>
      <c r="AU148" s="49"/>
      <c r="AV148" s="49"/>
      <c r="AW148" s="49"/>
      <c r="AX148" s="49"/>
      <c r="AY148" s="49"/>
      <c r="AZ148" s="49"/>
      <c r="BA148" s="49"/>
      <c r="BB148" s="49"/>
      <c r="BC148" s="49"/>
      <c r="BD148" s="49"/>
      <c r="BE148" s="49"/>
      <c r="BF148" s="49"/>
      <c r="BG148" s="49"/>
      <c r="BH148" s="49"/>
    </row>
    <row r="149" spans="1:60" x14ac:dyDescent="0.25">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c r="AD149" s="49"/>
      <c r="AE149" s="49"/>
      <c r="AF149" s="49"/>
      <c r="AG149" s="49"/>
      <c r="AH149" s="49"/>
      <c r="AI149" s="49"/>
      <c r="AJ149" s="49"/>
      <c r="AK149" s="49"/>
      <c r="AL149" s="49"/>
      <c r="AM149" s="49"/>
      <c r="AN149" s="49"/>
      <c r="AO149" s="49"/>
      <c r="AP149" s="49"/>
      <c r="AQ149" s="49"/>
      <c r="AR149" s="49"/>
      <c r="AS149" s="49"/>
      <c r="AT149" s="49"/>
      <c r="AU149" s="49"/>
      <c r="AV149" s="49"/>
      <c r="AW149" s="49"/>
      <c r="AX149" s="49"/>
      <c r="AY149" s="49"/>
      <c r="AZ149" s="49"/>
      <c r="BA149" s="49"/>
      <c r="BB149" s="49"/>
      <c r="BC149" s="49"/>
      <c r="BD149" s="49"/>
      <c r="BE149" s="49"/>
      <c r="BF149" s="49"/>
      <c r="BG149" s="49"/>
      <c r="BH149" s="49"/>
    </row>
    <row r="150" spans="1:60" x14ac:dyDescent="0.25">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c r="AD150" s="49"/>
      <c r="AE150" s="49"/>
      <c r="AF150" s="49"/>
      <c r="AG150" s="49"/>
      <c r="AH150" s="49"/>
      <c r="AI150" s="49"/>
      <c r="AJ150" s="49"/>
      <c r="AK150" s="49"/>
      <c r="AL150" s="49"/>
      <c r="AM150" s="49"/>
      <c r="AN150" s="49"/>
      <c r="AO150" s="49"/>
      <c r="AP150" s="49"/>
      <c r="AQ150" s="49"/>
      <c r="AR150" s="49"/>
      <c r="AS150" s="49"/>
      <c r="AT150" s="49"/>
      <c r="AU150" s="49"/>
      <c r="AV150" s="49"/>
      <c r="AW150" s="49"/>
      <c r="AX150" s="49"/>
      <c r="AY150" s="49"/>
      <c r="AZ150" s="49"/>
      <c r="BA150" s="49"/>
      <c r="BB150" s="49"/>
      <c r="BC150" s="49"/>
      <c r="BD150" s="49"/>
      <c r="BE150" s="49"/>
      <c r="BF150" s="49"/>
      <c r="BG150" s="49"/>
      <c r="BH150" s="49"/>
    </row>
    <row r="151" spans="1:60" x14ac:dyDescent="0.25">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c r="AD151" s="49"/>
      <c r="AE151" s="49"/>
      <c r="AF151" s="49"/>
      <c r="AG151" s="49"/>
      <c r="AH151" s="49"/>
      <c r="AI151" s="49"/>
      <c r="AJ151" s="49"/>
      <c r="AK151" s="49"/>
      <c r="AL151" s="49"/>
      <c r="AM151" s="49"/>
      <c r="AN151" s="49"/>
      <c r="AO151" s="49"/>
      <c r="AP151" s="49"/>
      <c r="AQ151" s="49"/>
      <c r="AR151" s="49"/>
      <c r="AS151" s="49"/>
      <c r="AT151" s="49"/>
      <c r="AU151" s="49"/>
      <c r="AV151" s="49"/>
      <c r="AW151" s="49"/>
      <c r="AX151" s="49"/>
      <c r="AY151" s="49"/>
      <c r="AZ151" s="49"/>
      <c r="BA151" s="49"/>
      <c r="BB151" s="49"/>
      <c r="BC151" s="49"/>
      <c r="BD151" s="49"/>
      <c r="BE151" s="49"/>
      <c r="BF151" s="49"/>
      <c r="BG151" s="49"/>
      <c r="BH151" s="49"/>
    </row>
    <row r="152" spans="1:60" x14ac:dyDescent="0.25">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c r="AD152" s="49"/>
      <c r="AE152" s="49"/>
      <c r="AF152" s="49"/>
      <c r="AG152" s="49"/>
      <c r="AH152" s="49"/>
      <c r="AI152" s="49"/>
      <c r="AJ152" s="49"/>
      <c r="AK152" s="49"/>
      <c r="AL152" s="49"/>
      <c r="AM152" s="49"/>
      <c r="AN152" s="49"/>
      <c r="AO152" s="49"/>
      <c r="AP152" s="49"/>
      <c r="AQ152" s="49"/>
      <c r="AR152" s="49"/>
      <c r="AS152" s="49"/>
      <c r="AT152" s="49"/>
      <c r="AU152" s="49"/>
      <c r="AV152" s="49"/>
      <c r="AW152" s="49"/>
      <c r="AX152" s="49"/>
      <c r="AY152" s="49"/>
      <c r="AZ152" s="49"/>
      <c r="BA152" s="49"/>
      <c r="BB152" s="49"/>
      <c r="BC152" s="49"/>
      <c r="BD152" s="49"/>
      <c r="BE152" s="49"/>
      <c r="BF152" s="49"/>
      <c r="BG152" s="49"/>
      <c r="BH152" s="49"/>
    </row>
    <row r="153" spans="1:60" x14ac:dyDescent="0.25">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c r="AD153" s="49"/>
      <c r="AE153" s="49"/>
      <c r="AF153" s="49"/>
      <c r="AG153" s="49"/>
      <c r="AH153" s="49"/>
      <c r="AI153" s="49"/>
      <c r="AJ153" s="49"/>
      <c r="AK153" s="49"/>
      <c r="AL153" s="49"/>
      <c r="AM153" s="49"/>
      <c r="AN153" s="49"/>
      <c r="AO153" s="49"/>
      <c r="AP153" s="49"/>
      <c r="AQ153" s="49"/>
      <c r="AR153" s="49"/>
      <c r="AS153" s="49"/>
      <c r="AT153" s="49"/>
      <c r="AU153" s="49"/>
      <c r="AV153" s="49"/>
      <c r="AW153" s="49"/>
      <c r="AX153" s="49"/>
      <c r="AY153" s="49"/>
      <c r="AZ153" s="49"/>
      <c r="BA153" s="49"/>
      <c r="BB153" s="49"/>
      <c r="BC153" s="49"/>
      <c r="BD153" s="49"/>
      <c r="BE153" s="49"/>
      <c r="BF153" s="49"/>
      <c r="BG153" s="49"/>
      <c r="BH153" s="49"/>
    </row>
    <row r="154" spans="1:60" x14ac:dyDescent="0.25">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c r="BE154" s="49"/>
      <c r="BF154" s="49"/>
      <c r="BG154" s="49"/>
      <c r="BH154" s="49"/>
    </row>
    <row r="155" spans="1:60" x14ac:dyDescent="0.25">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c r="AD155" s="49"/>
      <c r="AE155" s="49"/>
      <c r="AF155" s="49"/>
      <c r="AG155" s="49"/>
      <c r="AH155" s="49"/>
      <c r="AI155" s="49"/>
      <c r="AJ155" s="49"/>
      <c r="AK155" s="49"/>
      <c r="AL155" s="49"/>
      <c r="AM155" s="49"/>
      <c r="AN155" s="49"/>
      <c r="AO155" s="49"/>
      <c r="AP155" s="49"/>
      <c r="AQ155" s="49"/>
      <c r="AR155" s="49"/>
      <c r="AS155" s="49"/>
      <c r="AT155" s="49"/>
      <c r="AU155" s="49"/>
      <c r="AV155" s="49"/>
      <c r="AW155" s="49"/>
      <c r="AX155" s="49"/>
      <c r="AY155" s="49"/>
      <c r="AZ155" s="49"/>
      <c r="BA155" s="49"/>
      <c r="BB155" s="49"/>
      <c r="BC155" s="49"/>
      <c r="BD155" s="49"/>
      <c r="BE155" s="49"/>
      <c r="BF155" s="49"/>
      <c r="BG155" s="49"/>
      <c r="BH155" s="49"/>
    </row>
    <row r="156" spans="1:60" x14ac:dyDescent="0.25">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c r="AD156" s="49"/>
      <c r="AE156" s="49"/>
      <c r="AF156" s="49"/>
      <c r="AG156" s="49"/>
      <c r="AH156" s="49"/>
      <c r="AI156" s="49"/>
      <c r="AJ156" s="49"/>
      <c r="AK156" s="49"/>
      <c r="AL156" s="49"/>
      <c r="AM156" s="49"/>
      <c r="AN156" s="49"/>
      <c r="AO156" s="49"/>
      <c r="AP156" s="49"/>
      <c r="AQ156" s="49"/>
      <c r="AR156" s="49"/>
      <c r="AS156" s="49"/>
      <c r="AT156" s="49"/>
      <c r="AU156" s="49"/>
      <c r="AV156" s="49"/>
      <c r="AW156" s="49"/>
      <c r="AX156" s="49"/>
      <c r="AY156" s="49"/>
      <c r="AZ156" s="49"/>
      <c r="BA156" s="49"/>
      <c r="BB156" s="49"/>
      <c r="BC156" s="49"/>
      <c r="BD156" s="49"/>
      <c r="BE156" s="49"/>
      <c r="BF156" s="49"/>
      <c r="BG156" s="49"/>
      <c r="BH156" s="49"/>
    </row>
    <row r="157" spans="1:60" x14ac:dyDescent="0.25">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c r="AD157" s="49"/>
      <c r="AE157" s="49"/>
      <c r="AF157" s="49"/>
      <c r="AG157" s="49"/>
      <c r="AH157" s="49"/>
      <c r="AI157" s="49"/>
      <c r="AJ157" s="49"/>
      <c r="AK157" s="49"/>
      <c r="AL157" s="49"/>
      <c r="AM157" s="49"/>
      <c r="AN157" s="49"/>
      <c r="AO157" s="49"/>
      <c r="AP157" s="49"/>
      <c r="AQ157" s="49"/>
      <c r="AR157" s="49"/>
      <c r="AS157" s="49"/>
      <c r="AT157" s="49"/>
      <c r="AU157" s="49"/>
      <c r="AV157" s="49"/>
      <c r="AW157" s="49"/>
      <c r="AX157" s="49"/>
      <c r="AY157" s="49"/>
      <c r="AZ157" s="49"/>
      <c r="BA157" s="49"/>
      <c r="BB157" s="49"/>
      <c r="BC157" s="49"/>
      <c r="BD157" s="49"/>
      <c r="BE157" s="49"/>
      <c r="BF157" s="49"/>
      <c r="BG157" s="49"/>
      <c r="BH157" s="49"/>
    </row>
    <row r="158" spans="1:60" x14ac:dyDescent="0.25">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c r="AD158" s="49"/>
      <c r="AE158" s="49"/>
      <c r="AF158" s="49"/>
      <c r="AG158" s="49"/>
      <c r="AH158" s="49"/>
      <c r="AI158" s="49"/>
      <c r="AJ158" s="49"/>
      <c r="AK158" s="49"/>
      <c r="AL158" s="49"/>
      <c r="AM158" s="49"/>
      <c r="AN158" s="49"/>
      <c r="AO158" s="49"/>
      <c r="AP158" s="49"/>
      <c r="AQ158" s="49"/>
      <c r="AR158" s="49"/>
      <c r="AS158" s="49"/>
      <c r="AT158" s="49"/>
      <c r="AU158" s="49"/>
      <c r="AV158" s="49"/>
      <c r="AW158" s="49"/>
      <c r="AX158" s="49"/>
      <c r="AY158" s="49"/>
      <c r="AZ158" s="49"/>
      <c r="BA158" s="49"/>
      <c r="BB158" s="49"/>
      <c r="BC158" s="49"/>
      <c r="BD158" s="49"/>
      <c r="BE158" s="49"/>
      <c r="BF158" s="49"/>
      <c r="BG158" s="49"/>
      <c r="BH158" s="49"/>
    </row>
    <row r="159" spans="1:60" x14ac:dyDescent="0.25">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c r="AD159" s="49"/>
      <c r="AE159" s="49"/>
      <c r="AF159" s="49"/>
      <c r="AG159" s="49"/>
      <c r="AH159" s="49"/>
      <c r="AI159" s="49"/>
      <c r="AJ159" s="49"/>
      <c r="AK159" s="49"/>
      <c r="AL159" s="49"/>
      <c r="AM159" s="49"/>
      <c r="AN159" s="49"/>
      <c r="AO159" s="49"/>
      <c r="AP159" s="49"/>
      <c r="AQ159" s="49"/>
      <c r="AR159" s="49"/>
      <c r="AS159" s="49"/>
      <c r="AT159" s="49"/>
      <c r="AU159" s="49"/>
      <c r="AV159" s="49"/>
      <c r="AW159" s="49"/>
      <c r="AX159" s="49"/>
      <c r="AY159" s="49"/>
      <c r="AZ159" s="49"/>
      <c r="BA159" s="49"/>
      <c r="BB159" s="49"/>
      <c r="BC159" s="49"/>
      <c r="BD159" s="49"/>
      <c r="BE159" s="49"/>
      <c r="BF159" s="49"/>
      <c r="BG159" s="49"/>
      <c r="BH159" s="49"/>
    </row>
    <row r="160" spans="1:60" x14ac:dyDescent="0.25">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c r="AD160" s="49"/>
      <c r="AE160" s="49"/>
      <c r="AF160" s="49"/>
      <c r="AG160" s="49"/>
      <c r="AH160" s="49"/>
      <c r="AI160" s="49"/>
      <c r="AJ160" s="49"/>
      <c r="AK160" s="49"/>
      <c r="AL160" s="49"/>
      <c r="AM160" s="49"/>
      <c r="AN160" s="49"/>
      <c r="AO160" s="49"/>
      <c r="AP160" s="49"/>
      <c r="AQ160" s="49"/>
      <c r="AR160" s="49"/>
      <c r="AS160" s="49"/>
      <c r="AT160" s="49"/>
      <c r="AU160" s="49"/>
      <c r="AV160" s="49"/>
      <c r="AW160" s="49"/>
      <c r="AX160" s="49"/>
      <c r="AY160" s="49"/>
      <c r="AZ160" s="49"/>
      <c r="BA160" s="49"/>
      <c r="BB160" s="49"/>
      <c r="BC160" s="49"/>
      <c r="BD160" s="49"/>
      <c r="BE160" s="49"/>
      <c r="BF160" s="49"/>
      <c r="BG160" s="49"/>
      <c r="BH160" s="49"/>
    </row>
    <row r="161" spans="1:60" x14ac:dyDescent="0.25">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c r="AD161" s="49"/>
      <c r="AE161" s="49"/>
      <c r="AF161" s="49"/>
      <c r="AG161" s="49"/>
      <c r="AH161" s="49"/>
      <c r="AI161" s="49"/>
      <c r="AJ161" s="49"/>
      <c r="AK161" s="49"/>
      <c r="AL161" s="49"/>
      <c r="AM161" s="49"/>
      <c r="AN161" s="49"/>
      <c r="AO161" s="49"/>
      <c r="AP161" s="49"/>
      <c r="AQ161" s="49"/>
      <c r="AR161" s="49"/>
      <c r="AS161" s="49"/>
      <c r="AT161" s="49"/>
      <c r="AU161" s="49"/>
      <c r="AV161" s="49"/>
      <c r="AW161" s="49"/>
      <c r="AX161" s="49"/>
      <c r="AY161" s="49"/>
      <c r="AZ161" s="49"/>
      <c r="BA161" s="49"/>
      <c r="BB161" s="49"/>
      <c r="BC161" s="49"/>
      <c r="BD161" s="49"/>
      <c r="BE161" s="49"/>
      <c r="BF161" s="49"/>
      <c r="BG161" s="49"/>
      <c r="BH161" s="49"/>
    </row>
    <row r="162" spans="1:60" x14ac:dyDescent="0.25">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c r="AD162" s="49"/>
      <c r="AE162" s="49"/>
      <c r="AF162" s="49"/>
      <c r="AG162" s="49"/>
      <c r="AH162" s="49"/>
      <c r="AI162" s="49"/>
      <c r="AJ162" s="49"/>
      <c r="AK162" s="49"/>
      <c r="AL162" s="49"/>
      <c r="AM162" s="49"/>
      <c r="AN162" s="49"/>
      <c r="AO162" s="49"/>
      <c r="AP162" s="49"/>
      <c r="AQ162" s="49"/>
      <c r="AR162" s="49"/>
      <c r="AS162" s="49"/>
      <c r="AT162" s="49"/>
      <c r="AU162" s="49"/>
      <c r="AV162" s="49"/>
      <c r="AW162" s="49"/>
      <c r="AX162" s="49"/>
      <c r="AY162" s="49"/>
      <c r="AZ162" s="49"/>
      <c r="BA162" s="49"/>
      <c r="BB162" s="49"/>
      <c r="BC162" s="49"/>
      <c r="BD162" s="49"/>
      <c r="BE162" s="49"/>
      <c r="BF162" s="49"/>
      <c r="BG162" s="49"/>
      <c r="BH162" s="49"/>
    </row>
    <row r="163" spans="1:60" x14ac:dyDescent="0.25">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c r="AD163" s="49"/>
      <c r="AE163" s="49"/>
      <c r="AF163" s="49"/>
      <c r="AG163" s="49"/>
      <c r="AH163" s="49"/>
      <c r="AI163" s="49"/>
      <c r="AJ163" s="49"/>
      <c r="AK163" s="49"/>
      <c r="AL163" s="49"/>
      <c r="AM163" s="49"/>
      <c r="AN163" s="49"/>
      <c r="AO163" s="49"/>
      <c r="AP163" s="49"/>
      <c r="AQ163" s="49"/>
      <c r="AR163" s="49"/>
      <c r="AS163" s="49"/>
      <c r="AT163" s="49"/>
      <c r="AU163" s="49"/>
      <c r="AV163" s="49"/>
      <c r="AW163" s="49"/>
      <c r="AX163" s="49"/>
      <c r="AY163" s="49"/>
      <c r="AZ163" s="49"/>
      <c r="BA163" s="49"/>
      <c r="BB163" s="49"/>
      <c r="BC163" s="49"/>
      <c r="BD163" s="49"/>
      <c r="BE163" s="49"/>
      <c r="BF163" s="49"/>
      <c r="BG163" s="49"/>
      <c r="BH163" s="49"/>
    </row>
    <row r="164" spans="1:60" x14ac:dyDescent="0.25">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c r="AD164" s="49"/>
      <c r="AE164" s="49"/>
      <c r="AF164" s="49"/>
      <c r="AG164" s="49"/>
      <c r="AH164" s="49"/>
      <c r="AI164" s="49"/>
      <c r="AJ164" s="49"/>
      <c r="AK164" s="49"/>
      <c r="AL164" s="49"/>
      <c r="AM164" s="49"/>
      <c r="AN164" s="49"/>
      <c r="AO164" s="49"/>
      <c r="AP164" s="49"/>
      <c r="AQ164" s="49"/>
      <c r="AR164" s="49"/>
      <c r="AS164" s="49"/>
      <c r="AT164" s="49"/>
      <c r="AU164" s="49"/>
      <c r="AV164" s="49"/>
      <c r="AW164" s="49"/>
      <c r="AX164" s="49"/>
      <c r="AY164" s="49"/>
      <c r="AZ164" s="49"/>
      <c r="BA164" s="49"/>
      <c r="BB164" s="49"/>
      <c r="BC164" s="49"/>
      <c r="BD164" s="49"/>
      <c r="BE164" s="49"/>
      <c r="BF164" s="49"/>
      <c r="BG164" s="49"/>
      <c r="BH164" s="49"/>
    </row>
    <row r="165" spans="1:60" x14ac:dyDescent="0.25">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c r="AD165" s="49"/>
      <c r="AE165" s="49"/>
      <c r="AF165" s="49"/>
      <c r="AG165" s="49"/>
      <c r="AH165" s="49"/>
      <c r="AI165" s="49"/>
      <c r="AJ165" s="49"/>
      <c r="AK165" s="49"/>
      <c r="AL165" s="49"/>
      <c r="AM165" s="49"/>
      <c r="AN165" s="49"/>
      <c r="AO165" s="49"/>
      <c r="AP165" s="49"/>
      <c r="AQ165" s="49"/>
      <c r="AR165" s="49"/>
      <c r="AS165" s="49"/>
      <c r="AT165" s="49"/>
      <c r="AU165" s="49"/>
      <c r="AV165" s="49"/>
      <c r="AW165" s="49"/>
      <c r="AX165" s="49"/>
      <c r="AY165" s="49"/>
      <c r="AZ165" s="49"/>
      <c r="BA165" s="49"/>
      <c r="BB165" s="49"/>
      <c r="BC165" s="49"/>
      <c r="BD165" s="49"/>
      <c r="BE165" s="49"/>
      <c r="BF165" s="49"/>
      <c r="BG165" s="49"/>
      <c r="BH165" s="49"/>
    </row>
    <row r="166" spans="1:60" x14ac:dyDescent="0.25">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c r="AD166" s="49"/>
      <c r="AE166" s="49"/>
      <c r="AF166" s="49"/>
      <c r="AG166" s="49"/>
      <c r="AH166" s="49"/>
      <c r="AI166" s="49"/>
      <c r="AJ166" s="49"/>
      <c r="AK166" s="49"/>
      <c r="AL166" s="49"/>
      <c r="AM166" s="49"/>
      <c r="AN166" s="49"/>
      <c r="AO166" s="49"/>
      <c r="AP166" s="49"/>
      <c r="AQ166" s="49"/>
      <c r="AR166" s="49"/>
      <c r="AS166" s="49"/>
      <c r="AT166" s="49"/>
      <c r="AU166" s="49"/>
      <c r="AV166" s="49"/>
      <c r="AW166" s="49"/>
      <c r="AX166" s="49"/>
      <c r="AY166" s="49"/>
      <c r="AZ166" s="49"/>
      <c r="BA166" s="49"/>
      <c r="BB166" s="49"/>
      <c r="BC166" s="49"/>
      <c r="BD166" s="49"/>
      <c r="BE166" s="49"/>
      <c r="BF166" s="49"/>
      <c r="BG166" s="49"/>
      <c r="BH166" s="49"/>
    </row>
    <row r="167" spans="1:60" x14ac:dyDescent="0.25">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c r="AD167" s="49"/>
      <c r="AE167" s="49"/>
      <c r="AF167" s="49"/>
      <c r="AG167" s="49"/>
      <c r="AH167" s="49"/>
      <c r="AI167" s="49"/>
      <c r="AJ167" s="49"/>
      <c r="AK167" s="49"/>
      <c r="AL167" s="49"/>
      <c r="AM167" s="49"/>
      <c r="AN167" s="49"/>
      <c r="AO167" s="49"/>
      <c r="AP167" s="49"/>
      <c r="AQ167" s="49"/>
      <c r="AR167" s="49"/>
      <c r="AS167" s="49"/>
      <c r="AT167" s="49"/>
      <c r="AU167" s="49"/>
      <c r="AV167" s="49"/>
      <c r="AW167" s="49"/>
      <c r="AX167" s="49"/>
      <c r="AY167" s="49"/>
      <c r="AZ167" s="49"/>
      <c r="BA167" s="49"/>
      <c r="BB167" s="49"/>
      <c r="BC167" s="49"/>
      <c r="BD167" s="49"/>
      <c r="BE167" s="49"/>
      <c r="BF167" s="49"/>
      <c r="BG167" s="49"/>
      <c r="BH167" s="49"/>
    </row>
    <row r="168" spans="1:60" x14ac:dyDescent="0.25">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c r="AD168" s="49"/>
      <c r="AE168" s="49"/>
      <c r="AF168" s="49"/>
      <c r="AG168" s="49"/>
      <c r="AH168" s="49"/>
      <c r="AI168" s="49"/>
      <c r="AJ168" s="49"/>
      <c r="AK168" s="49"/>
      <c r="AL168" s="49"/>
      <c r="AM168" s="49"/>
      <c r="AN168" s="49"/>
      <c r="AO168" s="49"/>
      <c r="AP168" s="49"/>
      <c r="AQ168" s="49"/>
      <c r="AR168" s="49"/>
      <c r="AS168" s="49"/>
      <c r="AT168" s="49"/>
      <c r="AU168" s="49"/>
      <c r="AV168" s="49"/>
      <c r="AW168" s="49"/>
      <c r="AX168" s="49"/>
      <c r="AY168" s="49"/>
      <c r="AZ168" s="49"/>
      <c r="BA168" s="49"/>
      <c r="BB168" s="49"/>
      <c r="BC168" s="49"/>
      <c r="BD168" s="49"/>
      <c r="BE168" s="49"/>
      <c r="BF168" s="49"/>
      <c r="BG168" s="49"/>
      <c r="BH168" s="49"/>
    </row>
    <row r="169" spans="1:60" x14ac:dyDescent="0.25">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c r="AD169" s="49"/>
      <c r="AE169" s="49"/>
      <c r="AF169" s="49"/>
      <c r="AG169" s="49"/>
      <c r="AH169" s="49"/>
      <c r="AI169" s="49"/>
      <c r="AJ169" s="49"/>
      <c r="AK169" s="49"/>
      <c r="AL169" s="49"/>
      <c r="AM169" s="49"/>
      <c r="AN169" s="49"/>
      <c r="AO169" s="49"/>
      <c r="AP169" s="49"/>
      <c r="AQ169" s="49"/>
      <c r="AR169" s="49"/>
      <c r="AS169" s="49"/>
      <c r="AT169" s="49"/>
      <c r="AU169" s="49"/>
      <c r="AV169" s="49"/>
      <c r="AW169" s="49"/>
      <c r="AX169" s="49"/>
      <c r="AY169" s="49"/>
      <c r="AZ169" s="49"/>
      <c r="BA169" s="49"/>
      <c r="BB169" s="49"/>
      <c r="BC169" s="49"/>
      <c r="BD169" s="49"/>
      <c r="BE169" s="49"/>
      <c r="BF169" s="49"/>
      <c r="BG169" s="49"/>
      <c r="BH169" s="49"/>
    </row>
    <row r="170" spans="1:60" x14ac:dyDescent="0.25">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c r="AD170" s="49"/>
      <c r="AE170" s="49"/>
      <c r="AF170" s="49"/>
      <c r="AG170" s="49"/>
      <c r="AH170" s="49"/>
      <c r="AI170" s="49"/>
      <c r="AJ170" s="49"/>
      <c r="AK170" s="49"/>
      <c r="AL170" s="49"/>
      <c r="AM170" s="49"/>
      <c r="AN170" s="49"/>
      <c r="AO170" s="49"/>
      <c r="AP170" s="49"/>
      <c r="AQ170" s="49"/>
      <c r="AR170" s="49"/>
      <c r="AS170" s="49"/>
      <c r="AT170" s="49"/>
      <c r="AU170" s="49"/>
      <c r="AV170" s="49"/>
      <c r="AW170" s="49"/>
      <c r="AX170" s="49"/>
      <c r="AY170" s="49"/>
      <c r="AZ170" s="49"/>
      <c r="BA170" s="49"/>
      <c r="BB170" s="49"/>
      <c r="BC170" s="49"/>
      <c r="BD170" s="49"/>
      <c r="BE170" s="49"/>
      <c r="BF170" s="49"/>
      <c r="BG170" s="49"/>
      <c r="BH170" s="49"/>
    </row>
    <row r="171" spans="1:60" x14ac:dyDescent="0.25">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c r="AD171" s="49"/>
      <c r="AE171" s="49"/>
      <c r="AF171" s="49"/>
      <c r="AG171" s="49"/>
      <c r="AH171" s="49"/>
      <c r="AI171" s="49"/>
      <c r="AJ171" s="49"/>
      <c r="AK171" s="49"/>
      <c r="AL171" s="49"/>
      <c r="AM171" s="49"/>
      <c r="AN171" s="49"/>
      <c r="AO171" s="49"/>
      <c r="AP171" s="49"/>
      <c r="AQ171" s="49"/>
      <c r="AR171" s="49"/>
      <c r="AS171" s="49"/>
      <c r="AT171" s="49"/>
      <c r="AU171" s="49"/>
      <c r="AV171" s="49"/>
      <c r="AW171" s="49"/>
      <c r="AX171" s="49"/>
      <c r="AY171" s="49"/>
      <c r="AZ171" s="49"/>
      <c r="BA171" s="49"/>
      <c r="BB171" s="49"/>
      <c r="BC171" s="49"/>
      <c r="BD171" s="49"/>
      <c r="BE171" s="49"/>
      <c r="BF171" s="49"/>
      <c r="BG171" s="49"/>
      <c r="BH171" s="49"/>
    </row>
    <row r="172" spans="1:60" x14ac:dyDescent="0.25">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c r="AD172" s="49"/>
      <c r="AE172" s="49"/>
      <c r="AF172" s="49"/>
      <c r="AG172" s="49"/>
      <c r="AH172" s="49"/>
      <c r="AI172" s="49"/>
      <c r="AJ172" s="49"/>
      <c r="AK172" s="49"/>
      <c r="AL172" s="49"/>
      <c r="AM172" s="49"/>
      <c r="AN172" s="49"/>
      <c r="AO172" s="49"/>
      <c r="AP172" s="49"/>
      <c r="AQ172" s="49"/>
      <c r="AR172" s="49"/>
      <c r="AS172" s="49"/>
      <c r="AT172" s="49"/>
      <c r="AU172" s="49"/>
      <c r="AV172" s="49"/>
      <c r="AW172" s="49"/>
      <c r="AX172" s="49"/>
      <c r="AY172" s="49"/>
      <c r="AZ172" s="49"/>
      <c r="BA172" s="49"/>
      <c r="BB172" s="49"/>
      <c r="BC172" s="49"/>
      <c r="BD172" s="49"/>
      <c r="BE172" s="49"/>
      <c r="BF172" s="49"/>
      <c r="BG172" s="49"/>
      <c r="BH172" s="49"/>
    </row>
    <row r="173" spans="1:60" x14ac:dyDescent="0.25">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c r="AD173" s="49"/>
      <c r="AE173" s="49"/>
      <c r="AF173" s="49"/>
      <c r="AG173" s="49"/>
      <c r="AH173" s="49"/>
      <c r="AI173" s="49"/>
      <c r="AJ173" s="49"/>
      <c r="AK173" s="49"/>
      <c r="AL173" s="49"/>
      <c r="AM173" s="49"/>
      <c r="AN173" s="49"/>
      <c r="AO173" s="49"/>
      <c r="AP173" s="49"/>
      <c r="AQ173" s="49"/>
      <c r="AR173" s="49"/>
      <c r="AS173" s="49"/>
      <c r="AT173" s="49"/>
      <c r="AU173" s="49"/>
      <c r="AV173" s="49"/>
      <c r="AW173" s="49"/>
      <c r="AX173" s="49"/>
      <c r="AY173" s="49"/>
      <c r="AZ173" s="49"/>
      <c r="BA173" s="49"/>
      <c r="BB173" s="49"/>
      <c r="BC173" s="49"/>
      <c r="BD173" s="49"/>
      <c r="BE173" s="49"/>
      <c r="BF173" s="49"/>
      <c r="BG173" s="49"/>
      <c r="BH173" s="49"/>
    </row>
    <row r="174" spans="1:60" x14ac:dyDescent="0.25">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c r="AD174" s="49"/>
      <c r="AE174" s="49"/>
      <c r="AF174" s="49"/>
      <c r="AG174" s="49"/>
      <c r="AH174" s="49"/>
      <c r="AI174" s="49"/>
      <c r="AJ174" s="49"/>
      <c r="AK174" s="49"/>
      <c r="AL174" s="49"/>
      <c r="AM174" s="49"/>
      <c r="AN174" s="49"/>
      <c r="AO174" s="49"/>
      <c r="AP174" s="49"/>
      <c r="AQ174" s="49"/>
      <c r="AR174" s="49"/>
      <c r="AS174" s="49"/>
      <c r="AT174" s="49"/>
      <c r="AU174" s="49"/>
      <c r="AV174" s="49"/>
      <c r="AW174" s="49"/>
      <c r="AX174" s="49"/>
      <c r="AY174" s="49"/>
      <c r="AZ174" s="49"/>
      <c r="BA174" s="49"/>
      <c r="BB174" s="49"/>
      <c r="BC174" s="49"/>
      <c r="BD174" s="49"/>
      <c r="BE174" s="49"/>
      <c r="BF174" s="49"/>
      <c r="BG174" s="49"/>
      <c r="BH174" s="49"/>
    </row>
    <row r="175" spans="1:60" x14ac:dyDescent="0.25">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c r="AD175" s="49"/>
      <c r="AE175" s="49"/>
      <c r="AF175" s="49"/>
      <c r="AG175" s="49"/>
      <c r="AH175" s="49"/>
      <c r="AI175" s="49"/>
      <c r="AJ175" s="49"/>
      <c r="AK175" s="49"/>
      <c r="AL175" s="49"/>
      <c r="AM175" s="49"/>
      <c r="AN175" s="49"/>
      <c r="AO175" s="49"/>
      <c r="AP175" s="49"/>
      <c r="AQ175" s="49"/>
      <c r="AR175" s="49"/>
      <c r="AS175" s="49"/>
      <c r="AT175" s="49"/>
      <c r="AU175" s="49"/>
      <c r="AV175" s="49"/>
      <c r="AW175" s="49"/>
      <c r="AX175" s="49"/>
      <c r="AY175" s="49"/>
      <c r="AZ175" s="49"/>
      <c r="BA175" s="49"/>
      <c r="BB175" s="49"/>
      <c r="BC175" s="49"/>
      <c r="BD175" s="49"/>
      <c r="BE175" s="49"/>
      <c r="BF175" s="49"/>
      <c r="BG175" s="49"/>
      <c r="BH175" s="49"/>
    </row>
    <row r="176" spans="1:60" x14ac:dyDescent="0.25">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c r="AD176" s="49"/>
      <c r="AE176" s="49"/>
      <c r="AF176" s="49"/>
      <c r="AG176" s="49"/>
      <c r="AH176" s="49"/>
      <c r="AI176" s="49"/>
      <c r="AJ176" s="49"/>
      <c r="AK176" s="49"/>
      <c r="AL176" s="49"/>
      <c r="AM176" s="49"/>
      <c r="AN176" s="49"/>
      <c r="AO176" s="49"/>
      <c r="AP176" s="49"/>
      <c r="AQ176" s="49"/>
      <c r="AR176" s="49"/>
      <c r="AS176" s="49"/>
      <c r="AT176" s="49"/>
      <c r="AU176" s="49"/>
      <c r="AV176" s="49"/>
      <c r="AW176" s="49"/>
      <c r="AX176" s="49"/>
      <c r="AY176" s="49"/>
      <c r="AZ176" s="49"/>
      <c r="BA176" s="49"/>
      <c r="BB176" s="49"/>
      <c r="BC176" s="49"/>
      <c r="BD176" s="49"/>
      <c r="BE176" s="49"/>
      <c r="BF176" s="49"/>
      <c r="BG176" s="49"/>
      <c r="BH176" s="49"/>
    </row>
    <row r="177" spans="1:60" x14ac:dyDescent="0.25">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c r="AD177" s="49"/>
      <c r="AE177" s="49"/>
      <c r="AF177" s="49"/>
      <c r="AG177" s="49"/>
      <c r="AH177" s="49"/>
      <c r="AI177" s="49"/>
      <c r="AJ177" s="49"/>
      <c r="AK177" s="49"/>
      <c r="AL177" s="49"/>
      <c r="AM177" s="49"/>
      <c r="AN177" s="49"/>
      <c r="AO177" s="49"/>
      <c r="AP177" s="49"/>
      <c r="AQ177" s="49"/>
      <c r="AR177" s="49"/>
      <c r="AS177" s="49"/>
      <c r="AT177" s="49"/>
      <c r="AU177" s="49"/>
      <c r="AV177" s="49"/>
      <c r="AW177" s="49"/>
      <c r="AX177" s="49"/>
      <c r="AY177" s="49"/>
      <c r="AZ177" s="49"/>
      <c r="BA177" s="49"/>
      <c r="BB177" s="49"/>
      <c r="BC177" s="49"/>
      <c r="BD177" s="49"/>
      <c r="BE177" s="49"/>
      <c r="BF177" s="49"/>
      <c r="BG177" s="49"/>
      <c r="BH177" s="49"/>
    </row>
    <row r="178" spans="1:60" x14ac:dyDescent="0.25">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c r="AD178" s="49"/>
      <c r="AE178" s="49"/>
      <c r="AF178" s="49"/>
      <c r="AG178" s="49"/>
      <c r="AH178" s="49"/>
      <c r="AI178" s="49"/>
      <c r="AJ178" s="49"/>
      <c r="AK178" s="49"/>
      <c r="AL178" s="49"/>
      <c r="AM178" s="49"/>
      <c r="AN178" s="49"/>
      <c r="AO178" s="49"/>
      <c r="AP178" s="49"/>
      <c r="AQ178" s="49"/>
      <c r="AR178" s="49"/>
      <c r="AS178" s="49"/>
      <c r="AT178" s="49"/>
      <c r="AU178" s="49"/>
      <c r="AV178" s="49"/>
      <c r="AW178" s="49"/>
      <c r="AX178" s="49"/>
      <c r="AY178" s="49"/>
      <c r="AZ178" s="49"/>
      <c r="BA178" s="49"/>
      <c r="BB178" s="49"/>
      <c r="BC178" s="49"/>
      <c r="BD178" s="49"/>
      <c r="BE178" s="49"/>
      <c r="BF178" s="49"/>
      <c r="BG178" s="49"/>
      <c r="BH178" s="49"/>
    </row>
    <row r="179" spans="1:60" x14ac:dyDescent="0.25">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c r="AD179" s="49"/>
      <c r="AE179" s="49"/>
      <c r="AF179" s="49"/>
      <c r="AG179" s="49"/>
      <c r="AH179" s="49"/>
      <c r="AI179" s="49"/>
      <c r="AJ179" s="49"/>
      <c r="AK179" s="49"/>
      <c r="AL179" s="49"/>
      <c r="AM179" s="49"/>
      <c r="AN179" s="49"/>
      <c r="AO179" s="49"/>
      <c r="AP179" s="49"/>
      <c r="AQ179" s="49"/>
      <c r="AR179" s="49"/>
      <c r="AS179" s="49"/>
      <c r="AT179" s="49"/>
      <c r="AU179" s="49"/>
      <c r="AV179" s="49"/>
      <c r="AW179" s="49"/>
      <c r="AX179" s="49"/>
      <c r="AY179" s="49"/>
      <c r="AZ179" s="49"/>
      <c r="BA179" s="49"/>
      <c r="BB179" s="49"/>
      <c r="BC179" s="49"/>
      <c r="BD179" s="49"/>
      <c r="BE179" s="49"/>
      <c r="BF179" s="49"/>
      <c r="BG179" s="49"/>
      <c r="BH179" s="49"/>
    </row>
    <row r="180" spans="1:60" x14ac:dyDescent="0.25">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c r="AD180" s="49"/>
      <c r="AE180" s="49"/>
      <c r="AF180" s="49"/>
      <c r="AG180" s="49"/>
      <c r="AH180" s="49"/>
      <c r="AI180" s="49"/>
      <c r="AJ180" s="49"/>
      <c r="AK180" s="49"/>
      <c r="AL180" s="49"/>
      <c r="AM180" s="49"/>
      <c r="AN180" s="49"/>
      <c r="AO180" s="49"/>
      <c r="AP180" s="49"/>
      <c r="AQ180" s="49"/>
      <c r="AR180" s="49"/>
      <c r="AS180" s="49"/>
      <c r="AT180" s="49"/>
      <c r="AU180" s="49"/>
      <c r="AV180" s="49"/>
      <c r="AW180" s="49"/>
      <c r="AX180" s="49"/>
      <c r="AY180" s="49"/>
      <c r="AZ180" s="49"/>
      <c r="BA180" s="49"/>
      <c r="BB180" s="49"/>
      <c r="BC180" s="49"/>
      <c r="BD180" s="49"/>
      <c r="BE180" s="49"/>
      <c r="BF180" s="49"/>
      <c r="BG180" s="49"/>
      <c r="BH180" s="49"/>
    </row>
    <row r="181" spans="1:60" x14ac:dyDescent="0.25">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c r="AD181" s="49"/>
      <c r="AE181" s="49"/>
      <c r="AF181" s="49"/>
      <c r="AG181" s="49"/>
      <c r="AH181" s="49"/>
      <c r="AI181" s="49"/>
      <c r="AJ181" s="49"/>
      <c r="AK181" s="49"/>
      <c r="AL181" s="49"/>
      <c r="AM181" s="49"/>
      <c r="AN181" s="49"/>
      <c r="AO181" s="49"/>
      <c r="AP181" s="49"/>
      <c r="AQ181" s="49"/>
      <c r="AR181" s="49"/>
      <c r="AS181" s="49"/>
      <c r="AT181" s="49"/>
      <c r="AU181" s="49"/>
      <c r="AV181" s="49"/>
      <c r="AW181" s="49"/>
      <c r="AX181" s="49"/>
      <c r="AY181" s="49"/>
      <c r="AZ181" s="49"/>
      <c r="BA181" s="49"/>
      <c r="BB181" s="49"/>
      <c r="BC181" s="49"/>
      <c r="BD181" s="49"/>
      <c r="BE181" s="49"/>
      <c r="BF181" s="49"/>
      <c r="BG181" s="49"/>
      <c r="BH181" s="49"/>
    </row>
    <row r="182" spans="1:60" x14ac:dyDescent="0.25">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c r="AD182" s="49"/>
      <c r="AE182" s="49"/>
      <c r="AF182" s="49"/>
      <c r="AG182" s="49"/>
      <c r="AH182" s="49"/>
      <c r="AI182" s="49"/>
      <c r="AJ182" s="49"/>
      <c r="AK182" s="49"/>
      <c r="AL182" s="49"/>
      <c r="AM182" s="49"/>
      <c r="AN182" s="49"/>
      <c r="AO182" s="49"/>
      <c r="AP182" s="49"/>
      <c r="AQ182" s="49"/>
      <c r="AR182" s="49"/>
      <c r="AS182" s="49"/>
      <c r="AT182" s="49"/>
      <c r="AU182" s="49"/>
      <c r="AV182" s="49"/>
      <c r="AW182" s="49"/>
      <c r="AX182" s="49"/>
      <c r="AY182" s="49"/>
      <c r="AZ182" s="49"/>
      <c r="BA182" s="49"/>
      <c r="BB182" s="49"/>
      <c r="BC182" s="49"/>
      <c r="BD182" s="49"/>
      <c r="BE182" s="49"/>
      <c r="BF182" s="49"/>
      <c r="BG182" s="49"/>
      <c r="BH182" s="49"/>
    </row>
    <row r="183" spans="1:60" x14ac:dyDescent="0.25">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c r="AD183" s="49"/>
      <c r="AE183" s="49"/>
      <c r="AF183" s="49"/>
      <c r="AG183" s="49"/>
      <c r="AH183" s="49"/>
      <c r="AI183" s="49"/>
      <c r="AJ183" s="49"/>
      <c r="AK183" s="49"/>
      <c r="AL183" s="49"/>
      <c r="AM183" s="49"/>
      <c r="AN183" s="49"/>
      <c r="AO183" s="49"/>
      <c r="AP183" s="49"/>
      <c r="AQ183" s="49"/>
      <c r="AR183" s="49"/>
      <c r="AS183" s="49"/>
      <c r="AT183" s="49"/>
      <c r="AU183" s="49"/>
      <c r="AV183" s="49"/>
      <c r="AW183" s="49"/>
      <c r="AX183" s="49"/>
      <c r="AY183" s="49"/>
      <c r="AZ183" s="49"/>
      <c r="BA183" s="49"/>
      <c r="BB183" s="49"/>
      <c r="BC183" s="49"/>
      <c r="BD183" s="49"/>
      <c r="BE183" s="49"/>
      <c r="BF183" s="49"/>
      <c r="BG183" s="49"/>
      <c r="BH183" s="49"/>
    </row>
    <row r="184" spans="1:60" x14ac:dyDescent="0.25">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c r="AD184" s="49"/>
      <c r="AE184" s="49"/>
      <c r="AF184" s="49"/>
      <c r="AG184" s="49"/>
      <c r="AH184" s="49"/>
      <c r="AI184" s="49"/>
      <c r="AJ184" s="49"/>
      <c r="AK184" s="49"/>
      <c r="AL184" s="49"/>
      <c r="AM184" s="49"/>
      <c r="AN184" s="49"/>
      <c r="AO184" s="49"/>
      <c r="AP184" s="49"/>
      <c r="AQ184" s="49"/>
      <c r="AR184" s="49"/>
      <c r="AS184" s="49"/>
      <c r="AT184" s="49"/>
      <c r="AU184" s="49"/>
      <c r="AV184" s="49"/>
      <c r="AW184" s="49"/>
      <c r="AX184" s="49"/>
      <c r="AY184" s="49"/>
      <c r="AZ184" s="49"/>
      <c r="BA184" s="49"/>
      <c r="BB184" s="49"/>
      <c r="BC184" s="49"/>
      <c r="BD184" s="49"/>
      <c r="BE184" s="49"/>
      <c r="BF184" s="49"/>
      <c r="BG184" s="49"/>
      <c r="BH184" s="49"/>
    </row>
    <row r="185" spans="1:60" x14ac:dyDescent="0.25">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c r="AD185" s="49"/>
      <c r="AE185" s="49"/>
      <c r="AF185" s="49"/>
      <c r="AG185" s="49"/>
      <c r="AH185" s="49"/>
      <c r="AI185" s="49"/>
      <c r="AJ185" s="49"/>
      <c r="AK185" s="49"/>
      <c r="AL185" s="49"/>
      <c r="AM185" s="49"/>
      <c r="AN185" s="49"/>
      <c r="AO185" s="49"/>
      <c r="AP185" s="49"/>
      <c r="AQ185" s="49"/>
      <c r="AR185" s="49"/>
      <c r="AS185" s="49"/>
      <c r="AT185" s="49"/>
      <c r="AU185" s="49"/>
      <c r="AV185" s="49"/>
      <c r="AW185" s="49"/>
      <c r="AX185" s="49"/>
      <c r="AY185" s="49"/>
      <c r="AZ185" s="49"/>
      <c r="BA185" s="49"/>
      <c r="BB185" s="49"/>
      <c r="BC185" s="49"/>
      <c r="BD185" s="49"/>
      <c r="BE185" s="49"/>
      <c r="BF185" s="49"/>
      <c r="BG185" s="49"/>
      <c r="BH185" s="49"/>
    </row>
    <row r="186" spans="1:60" x14ac:dyDescent="0.25">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c r="AD186" s="49"/>
      <c r="AE186" s="49"/>
      <c r="AF186" s="49"/>
      <c r="AG186" s="49"/>
      <c r="AH186" s="49"/>
      <c r="AI186" s="49"/>
      <c r="AJ186" s="49"/>
      <c r="AK186" s="49"/>
      <c r="AL186" s="49"/>
      <c r="AM186" s="49"/>
      <c r="AN186" s="49"/>
      <c r="AO186" s="49"/>
      <c r="AP186" s="49"/>
      <c r="AQ186" s="49"/>
      <c r="AR186" s="49"/>
      <c r="AS186" s="49"/>
      <c r="AT186" s="49"/>
      <c r="AU186" s="49"/>
      <c r="AV186" s="49"/>
      <c r="AW186" s="49"/>
      <c r="AX186" s="49"/>
      <c r="AY186" s="49"/>
      <c r="AZ186" s="49"/>
      <c r="BA186" s="49"/>
      <c r="BB186" s="49"/>
      <c r="BC186" s="49"/>
      <c r="BD186" s="49"/>
      <c r="BE186" s="49"/>
      <c r="BF186" s="49"/>
      <c r="BG186" s="49"/>
      <c r="BH186" s="49"/>
    </row>
    <row r="187" spans="1:60" x14ac:dyDescent="0.25">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c r="AD187" s="49"/>
      <c r="AE187" s="49"/>
      <c r="AF187" s="49"/>
      <c r="AG187" s="49"/>
      <c r="AH187" s="49"/>
      <c r="AI187" s="49"/>
      <c r="AJ187" s="49"/>
      <c r="AK187" s="49"/>
      <c r="AL187" s="49"/>
      <c r="AM187" s="49"/>
      <c r="AN187" s="49"/>
      <c r="AO187" s="49"/>
      <c r="AP187" s="49"/>
      <c r="AQ187" s="49"/>
      <c r="AR187" s="49"/>
      <c r="AS187" s="49"/>
      <c r="AT187" s="49"/>
      <c r="AU187" s="49"/>
      <c r="AV187" s="49"/>
      <c r="AW187" s="49"/>
      <c r="AX187" s="49"/>
      <c r="AY187" s="49"/>
      <c r="AZ187" s="49"/>
      <c r="BA187" s="49"/>
      <c r="BB187" s="49"/>
      <c r="BC187" s="49"/>
      <c r="BD187" s="49"/>
      <c r="BE187" s="49"/>
      <c r="BF187" s="49"/>
      <c r="BG187" s="49"/>
      <c r="BH187" s="49"/>
    </row>
    <row r="188" spans="1:60" x14ac:dyDescent="0.25">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c r="AD188" s="49"/>
      <c r="AE188" s="49"/>
      <c r="AF188" s="49"/>
      <c r="AG188" s="49"/>
      <c r="AH188" s="49"/>
      <c r="AI188" s="49"/>
      <c r="AJ188" s="49"/>
      <c r="AK188" s="49"/>
      <c r="AL188" s="49"/>
      <c r="AM188" s="49"/>
      <c r="AN188" s="49"/>
      <c r="AO188" s="49"/>
      <c r="AP188" s="49"/>
      <c r="AQ188" s="49"/>
      <c r="AR188" s="49"/>
      <c r="AS188" s="49"/>
      <c r="AT188" s="49"/>
      <c r="AU188" s="49"/>
      <c r="AV188" s="49"/>
      <c r="AW188" s="49"/>
      <c r="AX188" s="49"/>
      <c r="AY188" s="49"/>
      <c r="AZ188" s="49"/>
      <c r="BA188" s="49"/>
      <c r="BB188" s="49"/>
      <c r="BC188" s="49"/>
      <c r="BD188" s="49"/>
      <c r="BE188" s="49"/>
      <c r="BF188" s="49"/>
      <c r="BG188" s="49"/>
      <c r="BH188" s="49"/>
    </row>
    <row r="189" spans="1:60" x14ac:dyDescent="0.25">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c r="AD189" s="49"/>
      <c r="AE189" s="49"/>
      <c r="AF189" s="49"/>
      <c r="AG189" s="49"/>
      <c r="AH189" s="49"/>
      <c r="AI189" s="49"/>
      <c r="AJ189" s="49"/>
      <c r="AK189" s="49"/>
      <c r="AL189" s="49"/>
      <c r="AM189" s="49"/>
      <c r="AN189" s="49"/>
      <c r="AO189" s="49"/>
      <c r="AP189" s="49"/>
      <c r="AQ189" s="49"/>
      <c r="AR189" s="49"/>
      <c r="AS189" s="49"/>
      <c r="AT189" s="49"/>
      <c r="AU189" s="49"/>
      <c r="AV189" s="49"/>
      <c r="AW189" s="49"/>
      <c r="AX189" s="49"/>
      <c r="AY189" s="49"/>
      <c r="AZ189" s="49"/>
      <c r="BA189" s="49"/>
      <c r="BB189" s="49"/>
      <c r="BC189" s="49"/>
      <c r="BD189" s="49"/>
      <c r="BE189" s="49"/>
      <c r="BF189" s="49"/>
      <c r="BG189" s="49"/>
      <c r="BH189" s="49"/>
    </row>
    <row r="190" spans="1:60" x14ac:dyDescent="0.25">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c r="AD190" s="49"/>
      <c r="AE190" s="49"/>
      <c r="AF190" s="49"/>
      <c r="AG190" s="49"/>
      <c r="AH190" s="49"/>
      <c r="AI190" s="49"/>
      <c r="AJ190" s="49"/>
      <c r="AK190" s="49"/>
      <c r="AL190" s="49"/>
      <c r="AM190" s="49"/>
      <c r="AN190" s="49"/>
      <c r="AO190" s="49"/>
      <c r="AP190" s="49"/>
      <c r="AQ190" s="49"/>
      <c r="AR190" s="49"/>
      <c r="AS190" s="49"/>
      <c r="AT190" s="49"/>
      <c r="AU190" s="49"/>
      <c r="AV190" s="49"/>
      <c r="AW190" s="49"/>
      <c r="AX190" s="49"/>
      <c r="AY190" s="49"/>
      <c r="AZ190" s="49"/>
      <c r="BA190" s="49"/>
      <c r="BB190" s="49"/>
      <c r="BC190" s="49"/>
      <c r="BD190" s="49"/>
      <c r="BE190" s="49"/>
      <c r="BF190" s="49"/>
      <c r="BG190" s="49"/>
      <c r="BH190" s="49"/>
    </row>
    <row r="191" spans="1:60" x14ac:dyDescent="0.25">
      <c r="A191" s="49"/>
      <c r="J191" s="49"/>
      <c r="K191" s="49"/>
      <c r="L191" s="49"/>
      <c r="M191" s="49"/>
      <c r="N191" s="49"/>
      <c r="O191" s="49"/>
      <c r="P191" s="49"/>
      <c r="Q191" s="49"/>
      <c r="R191" s="49"/>
      <c r="S191" s="49"/>
      <c r="T191" s="49"/>
      <c r="U191" s="49"/>
      <c r="V191" s="49"/>
      <c r="W191" s="49"/>
      <c r="X191" s="49"/>
      <c r="Y191" s="49"/>
      <c r="Z191" s="49"/>
      <c r="AA191" s="49"/>
      <c r="AB191" s="49"/>
      <c r="AC191" s="49"/>
      <c r="AD191" s="49"/>
      <c r="AE191" s="49"/>
      <c r="AF191" s="49"/>
      <c r="AG191" s="49"/>
      <c r="AH191" s="49"/>
      <c r="AI191" s="49"/>
      <c r="AJ191" s="49"/>
      <c r="AK191" s="49"/>
      <c r="AL191" s="49"/>
      <c r="AM191" s="49"/>
      <c r="AN191" s="49"/>
      <c r="AO191" s="49"/>
      <c r="AP191" s="49"/>
      <c r="AQ191" s="49"/>
      <c r="AR191" s="49"/>
      <c r="AS191" s="49"/>
      <c r="AT191" s="49"/>
      <c r="AU191" s="49"/>
      <c r="AV191" s="49"/>
      <c r="AW191" s="49"/>
      <c r="AX191" s="49"/>
      <c r="AY191" s="49"/>
      <c r="AZ191" s="49"/>
      <c r="BA191" s="49"/>
      <c r="BB191" s="49"/>
      <c r="BC191" s="49"/>
      <c r="BD191" s="49"/>
      <c r="BE191" s="49"/>
      <c r="BF191" s="49"/>
      <c r="BG191" s="49"/>
      <c r="BH191" s="49"/>
    </row>
    <row r="192" spans="1:60" x14ac:dyDescent="0.25">
      <c r="A192" s="49"/>
      <c r="J192" s="49"/>
      <c r="K192" s="49"/>
      <c r="L192" s="49"/>
      <c r="M192" s="49"/>
      <c r="N192" s="49"/>
      <c r="O192" s="49"/>
      <c r="P192" s="49"/>
      <c r="Q192" s="49"/>
      <c r="R192" s="49"/>
      <c r="S192" s="49"/>
      <c r="T192" s="49"/>
      <c r="U192" s="49"/>
      <c r="V192" s="49"/>
      <c r="W192" s="49"/>
      <c r="X192" s="49"/>
      <c r="Y192" s="49"/>
      <c r="Z192" s="49"/>
      <c r="AA192" s="49"/>
      <c r="AB192" s="49"/>
      <c r="AC192" s="49"/>
      <c r="AD192" s="49"/>
      <c r="AE192" s="49"/>
      <c r="AF192" s="49"/>
      <c r="AG192" s="49"/>
      <c r="AH192" s="49"/>
      <c r="AI192" s="49"/>
      <c r="AJ192" s="49"/>
      <c r="AK192" s="49"/>
      <c r="AL192" s="49"/>
      <c r="AM192" s="49"/>
      <c r="AN192" s="49"/>
      <c r="AO192" s="49"/>
      <c r="AP192" s="49"/>
      <c r="AQ192" s="49"/>
      <c r="AR192" s="49"/>
      <c r="AS192" s="49"/>
      <c r="AT192" s="49"/>
      <c r="AU192" s="49"/>
      <c r="AV192" s="49"/>
      <c r="AW192" s="49"/>
      <c r="AX192" s="49"/>
      <c r="AY192" s="49"/>
      <c r="AZ192" s="49"/>
      <c r="BA192" s="49"/>
      <c r="BB192" s="49"/>
      <c r="BC192" s="49"/>
      <c r="BD192" s="49"/>
      <c r="BE192" s="49"/>
      <c r="BF192" s="49"/>
      <c r="BG192" s="49"/>
      <c r="BH192" s="49"/>
    </row>
    <row r="193" spans="1:60" x14ac:dyDescent="0.25">
      <c r="A193" s="49"/>
      <c r="J193" s="49"/>
      <c r="K193" s="49"/>
      <c r="L193" s="49"/>
      <c r="M193" s="49"/>
      <c r="N193" s="49"/>
      <c r="O193" s="49"/>
      <c r="P193" s="49"/>
      <c r="Q193" s="49"/>
      <c r="R193" s="49"/>
      <c r="S193" s="49"/>
      <c r="T193" s="49"/>
      <c r="U193" s="49"/>
      <c r="V193" s="49"/>
      <c r="W193" s="49"/>
      <c r="X193" s="49"/>
      <c r="Y193" s="49"/>
      <c r="Z193" s="49"/>
      <c r="AA193" s="49"/>
      <c r="AB193" s="49"/>
      <c r="AC193" s="49"/>
      <c r="AD193" s="49"/>
      <c r="AE193" s="49"/>
      <c r="AF193" s="49"/>
      <c r="AG193" s="49"/>
      <c r="AH193" s="49"/>
      <c r="AI193" s="49"/>
      <c r="AJ193" s="49"/>
      <c r="AK193" s="49"/>
      <c r="AL193" s="49"/>
      <c r="AM193" s="49"/>
      <c r="AN193" s="49"/>
      <c r="AO193" s="49"/>
      <c r="AP193" s="49"/>
      <c r="AQ193" s="49"/>
      <c r="AR193" s="49"/>
      <c r="AS193" s="49"/>
      <c r="AT193" s="49"/>
      <c r="AU193" s="49"/>
      <c r="AV193" s="49"/>
      <c r="AW193" s="49"/>
      <c r="AX193" s="49"/>
      <c r="AY193" s="49"/>
      <c r="AZ193" s="49"/>
      <c r="BA193" s="49"/>
      <c r="BB193" s="49"/>
      <c r="BC193" s="49"/>
      <c r="BD193" s="49"/>
      <c r="BE193" s="49"/>
      <c r="BF193" s="49"/>
      <c r="BG193" s="49"/>
      <c r="BH193" s="49"/>
    </row>
    <row r="194" spans="1:60" x14ac:dyDescent="0.25">
      <c r="A194" s="49"/>
      <c r="J194" s="49"/>
      <c r="K194" s="49"/>
      <c r="L194" s="49"/>
      <c r="M194" s="49"/>
      <c r="N194" s="49"/>
      <c r="O194" s="49"/>
      <c r="P194" s="49"/>
      <c r="Q194" s="49"/>
      <c r="R194" s="49"/>
      <c r="S194" s="49"/>
      <c r="T194" s="49"/>
      <c r="U194" s="49"/>
      <c r="V194" s="49"/>
      <c r="W194" s="49"/>
      <c r="X194" s="49"/>
      <c r="Y194" s="49"/>
      <c r="Z194" s="49"/>
      <c r="AA194" s="49"/>
      <c r="AB194" s="49"/>
      <c r="AC194" s="49"/>
      <c r="AD194" s="49"/>
      <c r="AE194" s="49"/>
      <c r="AF194" s="49"/>
      <c r="AG194" s="49"/>
      <c r="AH194" s="49"/>
      <c r="AI194" s="49"/>
      <c r="AJ194" s="49"/>
      <c r="AK194" s="49"/>
      <c r="AL194" s="49"/>
      <c r="AM194" s="49"/>
      <c r="AN194" s="49"/>
      <c r="AO194" s="49"/>
      <c r="AP194" s="49"/>
      <c r="AQ194" s="49"/>
      <c r="AR194" s="49"/>
      <c r="AS194" s="49"/>
      <c r="AT194" s="49"/>
      <c r="AU194" s="49"/>
      <c r="AV194" s="49"/>
      <c r="AW194" s="49"/>
      <c r="AX194" s="49"/>
      <c r="AY194" s="49"/>
      <c r="AZ194" s="49"/>
      <c r="BA194" s="49"/>
      <c r="BB194" s="49"/>
      <c r="BC194" s="49"/>
      <c r="BD194" s="49"/>
      <c r="BE194" s="49"/>
      <c r="BF194" s="49"/>
      <c r="BG194" s="49"/>
      <c r="BH194" s="49"/>
    </row>
    <row r="195" spans="1:60" x14ac:dyDescent="0.25">
      <c r="A195" s="49"/>
      <c r="J195" s="49"/>
      <c r="K195" s="49"/>
      <c r="L195" s="49"/>
      <c r="M195" s="49"/>
      <c r="N195" s="49"/>
      <c r="O195" s="49"/>
      <c r="P195" s="49"/>
      <c r="Q195" s="49"/>
      <c r="R195" s="49"/>
      <c r="S195" s="49"/>
      <c r="T195" s="49"/>
      <c r="U195" s="49"/>
      <c r="V195" s="49"/>
      <c r="W195" s="49"/>
      <c r="X195" s="49"/>
      <c r="Y195" s="49"/>
      <c r="Z195" s="49"/>
      <c r="AA195" s="49"/>
      <c r="AB195" s="49"/>
      <c r="AC195" s="49"/>
      <c r="AD195" s="49"/>
      <c r="AE195" s="49"/>
      <c r="AF195" s="49"/>
      <c r="AG195" s="49"/>
      <c r="AH195" s="49"/>
      <c r="AI195" s="49"/>
      <c r="AJ195" s="49"/>
      <c r="AK195" s="49"/>
      <c r="AL195" s="49"/>
      <c r="AM195" s="49"/>
      <c r="AN195" s="49"/>
      <c r="AO195" s="49"/>
      <c r="AP195" s="49"/>
      <c r="AQ195" s="49"/>
      <c r="AR195" s="49"/>
      <c r="AS195" s="49"/>
      <c r="AT195" s="49"/>
      <c r="AU195" s="49"/>
      <c r="AV195" s="49"/>
      <c r="AW195" s="49"/>
      <c r="AX195" s="49"/>
      <c r="AY195" s="49"/>
      <c r="AZ195" s="49"/>
      <c r="BA195" s="49"/>
      <c r="BB195" s="49"/>
      <c r="BC195" s="49"/>
      <c r="BD195" s="49"/>
      <c r="BE195" s="49"/>
      <c r="BF195" s="49"/>
      <c r="BG195" s="49"/>
      <c r="BH195" s="49"/>
    </row>
    <row r="196" spans="1:60" x14ac:dyDescent="0.25">
      <c r="A196" s="49"/>
      <c r="J196" s="49"/>
      <c r="K196" s="49"/>
      <c r="L196" s="49"/>
      <c r="M196" s="49"/>
      <c r="N196" s="49"/>
      <c r="O196" s="49"/>
      <c r="P196" s="49"/>
      <c r="Q196" s="49"/>
      <c r="R196" s="49"/>
      <c r="S196" s="49"/>
      <c r="T196" s="49"/>
      <c r="U196" s="49"/>
      <c r="V196" s="49"/>
      <c r="W196" s="49"/>
      <c r="X196" s="49"/>
      <c r="Y196" s="49"/>
      <c r="Z196" s="49"/>
      <c r="AA196" s="49"/>
      <c r="AB196" s="49"/>
      <c r="AC196" s="49"/>
      <c r="AD196" s="49"/>
      <c r="AE196" s="49"/>
      <c r="AF196" s="49"/>
      <c r="AG196" s="49"/>
      <c r="AH196" s="49"/>
      <c r="AI196" s="49"/>
      <c r="AJ196" s="49"/>
      <c r="AK196" s="49"/>
      <c r="AL196" s="49"/>
      <c r="AM196" s="49"/>
      <c r="AN196" s="49"/>
      <c r="AO196" s="49"/>
      <c r="AP196" s="49"/>
      <c r="AQ196" s="49"/>
      <c r="AR196" s="49"/>
      <c r="AS196" s="49"/>
      <c r="AT196" s="49"/>
      <c r="AU196" s="49"/>
      <c r="AV196" s="49"/>
      <c r="AW196" s="49"/>
      <c r="AX196" s="49"/>
      <c r="AY196" s="49"/>
      <c r="AZ196" s="49"/>
      <c r="BA196" s="49"/>
      <c r="BB196" s="49"/>
      <c r="BC196" s="49"/>
      <c r="BD196" s="49"/>
      <c r="BE196" s="49"/>
      <c r="BF196" s="49"/>
      <c r="BG196" s="49"/>
      <c r="BH196" s="49"/>
    </row>
    <row r="197" spans="1:60" x14ac:dyDescent="0.25">
      <c r="A197" s="49"/>
      <c r="J197" s="49"/>
      <c r="K197" s="49"/>
      <c r="L197" s="49"/>
      <c r="M197" s="49"/>
      <c r="N197" s="49"/>
      <c r="O197" s="49"/>
      <c r="P197" s="49"/>
      <c r="Q197" s="49"/>
      <c r="R197" s="49"/>
      <c r="S197" s="49"/>
      <c r="T197" s="49"/>
      <c r="U197" s="49"/>
      <c r="V197" s="49"/>
      <c r="W197" s="49"/>
      <c r="X197" s="49"/>
      <c r="Y197" s="49"/>
      <c r="Z197" s="49"/>
      <c r="AA197" s="49"/>
      <c r="AB197" s="49"/>
      <c r="AC197" s="49"/>
      <c r="AD197" s="49"/>
      <c r="AE197" s="49"/>
      <c r="AF197" s="49"/>
      <c r="AG197" s="49"/>
      <c r="AH197" s="49"/>
      <c r="AI197" s="49"/>
      <c r="AJ197" s="49"/>
      <c r="AK197" s="49"/>
      <c r="AL197" s="49"/>
      <c r="AM197" s="49"/>
      <c r="AN197" s="49"/>
      <c r="AO197" s="49"/>
      <c r="AP197" s="49"/>
      <c r="AQ197" s="49"/>
      <c r="AR197" s="49"/>
      <c r="AS197" s="49"/>
      <c r="AT197" s="49"/>
      <c r="AU197" s="49"/>
      <c r="AV197" s="49"/>
      <c r="AW197" s="49"/>
      <c r="AX197" s="49"/>
      <c r="AY197" s="49"/>
      <c r="AZ197" s="49"/>
      <c r="BA197" s="49"/>
      <c r="BB197" s="49"/>
      <c r="BC197" s="49"/>
      <c r="BD197" s="49"/>
      <c r="BE197" s="49"/>
      <c r="BF197" s="49"/>
      <c r="BG197" s="49"/>
      <c r="BH197" s="49"/>
    </row>
    <row r="198" spans="1:60" x14ac:dyDescent="0.25">
      <c r="A198" s="49"/>
      <c r="J198" s="49"/>
      <c r="K198" s="49"/>
      <c r="L198" s="49"/>
      <c r="M198" s="49"/>
      <c r="N198" s="49"/>
      <c r="O198" s="49"/>
      <c r="P198" s="49"/>
      <c r="Q198" s="49"/>
      <c r="R198" s="49"/>
      <c r="S198" s="49"/>
      <c r="T198" s="49"/>
      <c r="U198" s="49"/>
      <c r="V198" s="49"/>
      <c r="W198" s="49"/>
      <c r="X198" s="49"/>
      <c r="Y198" s="49"/>
      <c r="Z198" s="49"/>
      <c r="AA198" s="49"/>
      <c r="AB198" s="49"/>
      <c r="AC198" s="49"/>
      <c r="AD198" s="49"/>
      <c r="AE198" s="49"/>
      <c r="AF198" s="49"/>
      <c r="AG198" s="49"/>
      <c r="AH198" s="49"/>
      <c r="AI198" s="49"/>
      <c r="AJ198" s="49"/>
      <c r="AK198" s="49"/>
      <c r="AL198" s="49"/>
      <c r="AM198" s="49"/>
      <c r="AN198" s="49"/>
      <c r="AO198" s="49"/>
      <c r="AP198" s="49"/>
      <c r="AQ198" s="49"/>
      <c r="AR198" s="49"/>
      <c r="AS198" s="49"/>
      <c r="AT198" s="49"/>
      <c r="AU198" s="49"/>
      <c r="AV198" s="49"/>
      <c r="AW198" s="49"/>
      <c r="AX198" s="49"/>
      <c r="AY198" s="49"/>
      <c r="AZ198" s="49"/>
      <c r="BA198" s="49"/>
      <c r="BB198" s="49"/>
      <c r="BC198" s="49"/>
      <c r="BD198" s="49"/>
      <c r="BE198" s="49"/>
      <c r="BF198" s="49"/>
      <c r="BG198" s="49"/>
      <c r="BH198" s="49"/>
    </row>
    <row r="199" spans="1:60" x14ac:dyDescent="0.25">
      <c r="A199" s="49"/>
      <c r="J199" s="49"/>
      <c r="K199" s="49"/>
      <c r="L199" s="49"/>
      <c r="M199" s="49"/>
      <c r="N199" s="49"/>
      <c r="O199" s="49"/>
      <c r="P199" s="49"/>
      <c r="Q199" s="49"/>
      <c r="R199" s="49"/>
      <c r="S199" s="49"/>
      <c r="T199" s="49"/>
      <c r="U199" s="49"/>
      <c r="V199" s="49"/>
      <c r="W199" s="49"/>
      <c r="X199" s="49"/>
      <c r="Y199" s="49"/>
      <c r="Z199" s="49"/>
      <c r="AA199" s="49"/>
      <c r="AB199" s="49"/>
      <c r="AC199" s="49"/>
      <c r="AD199" s="49"/>
      <c r="AE199" s="49"/>
      <c r="AF199" s="49"/>
      <c r="AG199" s="49"/>
      <c r="AH199" s="49"/>
      <c r="AI199" s="49"/>
      <c r="AJ199" s="49"/>
      <c r="AK199" s="49"/>
      <c r="AL199" s="49"/>
      <c r="AM199" s="49"/>
      <c r="AN199" s="49"/>
      <c r="AO199" s="49"/>
      <c r="AP199" s="49"/>
      <c r="AQ199" s="49"/>
      <c r="AR199" s="49"/>
      <c r="AS199" s="49"/>
      <c r="AT199" s="49"/>
      <c r="AU199" s="49"/>
      <c r="AV199" s="49"/>
      <c r="AW199" s="49"/>
      <c r="AX199" s="49"/>
      <c r="AY199" s="49"/>
      <c r="AZ199" s="49"/>
      <c r="BA199" s="49"/>
      <c r="BB199" s="49"/>
      <c r="BC199" s="49"/>
      <c r="BD199" s="49"/>
      <c r="BE199" s="49"/>
      <c r="BF199" s="49"/>
      <c r="BG199" s="49"/>
      <c r="BH199" s="49"/>
    </row>
    <row r="200" spans="1:60" x14ac:dyDescent="0.25">
      <c r="A200" s="49"/>
      <c r="J200" s="49"/>
      <c r="K200" s="49"/>
      <c r="L200" s="49"/>
      <c r="M200" s="49"/>
      <c r="N200" s="49"/>
      <c r="O200" s="49"/>
      <c r="P200" s="49"/>
      <c r="Q200" s="49"/>
      <c r="R200" s="49"/>
      <c r="S200" s="49"/>
      <c r="T200" s="49"/>
      <c r="U200" s="49"/>
      <c r="V200" s="49"/>
      <c r="W200" s="49"/>
      <c r="X200" s="49"/>
      <c r="Y200" s="49"/>
      <c r="Z200" s="49"/>
      <c r="AA200" s="49"/>
      <c r="AB200" s="49"/>
      <c r="AC200" s="49"/>
      <c r="AD200" s="49"/>
      <c r="AE200" s="49"/>
      <c r="AF200" s="49"/>
      <c r="AG200" s="49"/>
      <c r="AH200" s="49"/>
      <c r="AI200" s="49"/>
      <c r="AJ200" s="49"/>
      <c r="AK200" s="49"/>
      <c r="AL200" s="49"/>
      <c r="AM200" s="49"/>
      <c r="AN200" s="49"/>
      <c r="AO200" s="49"/>
      <c r="AP200" s="49"/>
      <c r="AQ200" s="49"/>
      <c r="AR200" s="49"/>
      <c r="AS200" s="49"/>
      <c r="AT200" s="49"/>
      <c r="AU200" s="49"/>
      <c r="AV200" s="49"/>
      <c r="AW200" s="49"/>
      <c r="AX200" s="49"/>
      <c r="AY200" s="49"/>
      <c r="AZ200" s="49"/>
      <c r="BA200" s="49"/>
      <c r="BB200" s="49"/>
      <c r="BC200" s="49"/>
      <c r="BD200" s="49"/>
      <c r="BE200" s="49"/>
      <c r="BF200" s="49"/>
      <c r="BG200" s="49"/>
      <c r="BH200" s="49"/>
    </row>
    <row r="201" spans="1:60" x14ac:dyDescent="0.25">
      <c r="A201" s="49"/>
      <c r="J201" s="49"/>
      <c r="K201" s="49"/>
      <c r="L201" s="49"/>
      <c r="M201" s="49"/>
      <c r="N201" s="49"/>
      <c r="O201" s="49"/>
      <c r="P201" s="49"/>
      <c r="Q201" s="49"/>
      <c r="R201" s="49"/>
      <c r="S201" s="49"/>
      <c r="T201" s="49"/>
      <c r="U201" s="49"/>
      <c r="V201" s="49"/>
      <c r="W201" s="49"/>
      <c r="X201" s="49"/>
      <c r="Y201" s="49"/>
      <c r="Z201" s="49"/>
      <c r="AA201" s="49"/>
      <c r="AB201" s="49"/>
      <c r="AC201" s="49"/>
      <c r="AD201" s="49"/>
      <c r="AE201" s="49"/>
      <c r="AF201" s="49"/>
      <c r="AG201" s="49"/>
      <c r="AH201" s="49"/>
      <c r="AI201" s="49"/>
      <c r="AJ201" s="49"/>
      <c r="AK201" s="49"/>
      <c r="AL201" s="49"/>
      <c r="AM201" s="49"/>
      <c r="AN201" s="49"/>
      <c r="AO201" s="49"/>
      <c r="AP201" s="49"/>
      <c r="AQ201" s="49"/>
      <c r="AR201" s="49"/>
      <c r="AS201" s="49"/>
      <c r="AT201" s="49"/>
      <c r="AU201" s="49"/>
      <c r="AV201" s="49"/>
      <c r="AW201" s="49"/>
      <c r="AX201" s="49"/>
      <c r="AY201" s="49"/>
      <c r="AZ201" s="49"/>
      <c r="BA201" s="49"/>
      <c r="BB201" s="49"/>
      <c r="BC201" s="49"/>
      <c r="BD201" s="49"/>
      <c r="BE201" s="49"/>
      <c r="BF201" s="49"/>
      <c r="BG201" s="49"/>
      <c r="BH201" s="49"/>
    </row>
    <row r="202" spans="1:60" x14ac:dyDescent="0.25">
      <c r="A202" s="49"/>
      <c r="J202" s="49"/>
      <c r="K202" s="49"/>
      <c r="L202" s="49"/>
      <c r="M202" s="49"/>
      <c r="N202" s="49"/>
      <c r="O202" s="49"/>
      <c r="P202" s="49"/>
      <c r="Q202" s="49"/>
      <c r="R202" s="49"/>
      <c r="S202" s="49"/>
      <c r="T202" s="49"/>
      <c r="U202" s="49"/>
      <c r="V202" s="49"/>
      <c r="W202" s="49"/>
      <c r="X202" s="49"/>
      <c r="Y202" s="49"/>
      <c r="Z202" s="49"/>
      <c r="AA202" s="49"/>
      <c r="AB202" s="49"/>
      <c r="AC202" s="49"/>
      <c r="AD202" s="49"/>
      <c r="AE202" s="49"/>
      <c r="AF202" s="49"/>
      <c r="AG202" s="49"/>
      <c r="AH202" s="49"/>
      <c r="AI202" s="49"/>
      <c r="AJ202" s="49"/>
      <c r="AK202" s="49"/>
      <c r="AL202" s="49"/>
      <c r="AM202" s="49"/>
      <c r="AN202" s="49"/>
      <c r="AO202" s="49"/>
      <c r="AP202" s="49"/>
      <c r="AQ202" s="49"/>
      <c r="AR202" s="49"/>
      <c r="AS202" s="49"/>
      <c r="AT202" s="49"/>
      <c r="AU202" s="49"/>
      <c r="AV202" s="49"/>
      <c r="AW202" s="49"/>
      <c r="AX202" s="49"/>
      <c r="AY202" s="49"/>
      <c r="AZ202" s="49"/>
      <c r="BA202" s="49"/>
      <c r="BB202" s="49"/>
      <c r="BC202" s="49"/>
      <c r="BD202" s="49"/>
      <c r="BE202" s="49"/>
      <c r="BF202" s="49"/>
      <c r="BG202" s="49"/>
      <c r="BH202" s="49"/>
    </row>
    <row r="203" spans="1:60" x14ac:dyDescent="0.25">
      <c r="A203" s="49"/>
      <c r="J203" s="49"/>
      <c r="K203" s="49"/>
      <c r="L203" s="49"/>
      <c r="M203" s="49"/>
      <c r="N203" s="49"/>
      <c r="O203" s="49"/>
      <c r="P203" s="49"/>
      <c r="Q203" s="49"/>
      <c r="R203" s="49"/>
      <c r="S203" s="49"/>
      <c r="T203" s="49"/>
      <c r="U203" s="49"/>
      <c r="V203" s="49"/>
      <c r="W203" s="49"/>
      <c r="X203" s="49"/>
      <c r="Y203" s="49"/>
      <c r="Z203" s="49"/>
      <c r="AA203" s="49"/>
      <c r="AB203" s="49"/>
      <c r="AC203" s="49"/>
      <c r="AD203" s="49"/>
      <c r="AE203" s="49"/>
      <c r="AF203" s="49"/>
      <c r="AG203" s="49"/>
      <c r="AH203" s="49"/>
      <c r="AI203" s="49"/>
      <c r="AJ203" s="49"/>
      <c r="AK203" s="49"/>
      <c r="AL203" s="49"/>
      <c r="AM203" s="49"/>
      <c r="AN203" s="49"/>
      <c r="AO203" s="49"/>
      <c r="AP203" s="49"/>
      <c r="AQ203" s="49"/>
      <c r="AR203" s="49"/>
      <c r="AS203" s="49"/>
      <c r="AT203" s="49"/>
      <c r="AU203" s="49"/>
      <c r="AV203" s="49"/>
      <c r="AW203" s="49"/>
      <c r="AX203" s="49"/>
      <c r="AY203" s="49"/>
      <c r="AZ203" s="49"/>
      <c r="BA203" s="49"/>
      <c r="BB203" s="49"/>
      <c r="BC203" s="49"/>
      <c r="BD203" s="49"/>
      <c r="BE203" s="49"/>
      <c r="BF203" s="49"/>
      <c r="BG203" s="49"/>
      <c r="BH203" s="49"/>
    </row>
    <row r="204" spans="1:60" x14ac:dyDescent="0.25">
      <c r="A204" s="49"/>
      <c r="J204" s="49"/>
      <c r="K204" s="49"/>
      <c r="L204" s="49"/>
      <c r="M204" s="49"/>
      <c r="N204" s="49"/>
      <c r="O204" s="49"/>
      <c r="P204" s="49"/>
      <c r="Q204" s="49"/>
      <c r="R204" s="49"/>
      <c r="S204" s="49"/>
      <c r="T204" s="49"/>
      <c r="U204" s="49"/>
      <c r="V204" s="49"/>
      <c r="W204" s="49"/>
      <c r="X204" s="49"/>
      <c r="Y204" s="49"/>
      <c r="Z204" s="49"/>
      <c r="AA204" s="49"/>
      <c r="AB204" s="49"/>
      <c r="AC204" s="49"/>
      <c r="AD204" s="49"/>
      <c r="AE204" s="49"/>
      <c r="AF204" s="49"/>
      <c r="AG204" s="49"/>
      <c r="AH204" s="49"/>
      <c r="AI204" s="49"/>
      <c r="AJ204" s="49"/>
      <c r="AK204" s="49"/>
      <c r="AL204" s="49"/>
      <c r="AM204" s="49"/>
      <c r="AN204" s="49"/>
      <c r="AO204" s="49"/>
      <c r="AP204" s="49"/>
      <c r="AQ204" s="49"/>
      <c r="AR204" s="49"/>
      <c r="AS204" s="49"/>
      <c r="AT204" s="49"/>
      <c r="AU204" s="49"/>
      <c r="AV204" s="49"/>
      <c r="AW204" s="49"/>
      <c r="AX204" s="49"/>
      <c r="AY204" s="49"/>
      <c r="AZ204" s="49"/>
      <c r="BA204" s="49"/>
      <c r="BB204" s="49"/>
      <c r="BC204" s="49"/>
      <c r="BD204" s="49"/>
      <c r="BE204" s="49"/>
      <c r="BF204" s="49"/>
      <c r="BG204" s="49"/>
      <c r="BH204" s="49"/>
    </row>
    <row r="205" spans="1:60" x14ac:dyDescent="0.25">
      <c r="A205" s="49"/>
      <c r="J205" s="49"/>
      <c r="K205" s="49"/>
      <c r="L205" s="49"/>
      <c r="M205" s="49"/>
      <c r="N205" s="49"/>
      <c r="O205" s="49"/>
      <c r="P205" s="49"/>
      <c r="Q205" s="49"/>
      <c r="R205" s="49"/>
      <c r="S205" s="49"/>
      <c r="T205" s="49"/>
      <c r="U205" s="49"/>
      <c r="V205" s="49"/>
      <c r="W205" s="49"/>
      <c r="X205" s="49"/>
      <c r="Y205" s="49"/>
      <c r="Z205" s="49"/>
      <c r="AA205" s="49"/>
      <c r="AB205" s="49"/>
      <c r="AC205" s="49"/>
      <c r="AD205" s="49"/>
      <c r="AE205" s="49"/>
      <c r="AF205" s="49"/>
      <c r="AG205" s="49"/>
      <c r="AH205" s="49"/>
      <c r="AI205" s="49"/>
      <c r="AJ205" s="49"/>
      <c r="AK205" s="49"/>
      <c r="AL205" s="49"/>
      <c r="AM205" s="49"/>
      <c r="AN205" s="49"/>
      <c r="AO205" s="49"/>
      <c r="AP205" s="49"/>
      <c r="AQ205" s="49"/>
      <c r="AR205" s="49"/>
      <c r="AS205" s="49"/>
      <c r="AT205" s="49"/>
      <c r="AU205" s="49"/>
      <c r="AV205" s="49"/>
      <c r="AW205" s="49"/>
      <c r="AX205" s="49"/>
      <c r="AY205" s="49"/>
      <c r="AZ205" s="49"/>
      <c r="BA205" s="49"/>
      <c r="BB205" s="49"/>
      <c r="BC205" s="49"/>
      <c r="BD205" s="49"/>
      <c r="BE205" s="49"/>
      <c r="BF205" s="49"/>
      <c r="BG205" s="49"/>
      <c r="BH205" s="49"/>
    </row>
    <row r="206" spans="1:60" x14ac:dyDescent="0.25">
      <c r="A206" s="49"/>
      <c r="J206" s="49"/>
      <c r="K206" s="49"/>
      <c r="L206" s="49"/>
      <c r="M206" s="49"/>
      <c r="N206" s="49"/>
      <c r="O206" s="49"/>
      <c r="P206" s="49"/>
      <c r="Q206" s="49"/>
      <c r="R206" s="49"/>
      <c r="S206" s="49"/>
      <c r="T206" s="49"/>
      <c r="U206" s="49"/>
      <c r="V206" s="49"/>
      <c r="W206" s="49"/>
      <c r="X206" s="49"/>
      <c r="Y206" s="49"/>
      <c r="Z206" s="49"/>
      <c r="AA206" s="49"/>
      <c r="AB206" s="49"/>
      <c r="AC206" s="49"/>
      <c r="AD206" s="49"/>
      <c r="AE206" s="49"/>
      <c r="AF206" s="49"/>
      <c r="AG206" s="49"/>
      <c r="AH206" s="49"/>
      <c r="AI206" s="49"/>
      <c r="AJ206" s="49"/>
      <c r="AK206" s="49"/>
      <c r="AL206" s="49"/>
      <c r="AM206" s="49"/>
      <c r="AN206" s="49"/>
      <c r="AO206" s="49"/>
      <c r="AP206" s="49"/>
      <c r="AQ206" s="49"/>
      <c r="AR206" s="49"/>
      <c r="AS206" s="49"/>
      <c r="AT206" s="49"/>
      <c r="AU206" s="49"/>
      <c r="AV206" s="49"/>
      <c r="AW206" s="49"/>
      <c r="AX206" s="49"/>
      <c r="AY206" s="49"/>
      <c r="AZ206" s="49"/>
      <c r="BA206" s="49"/>
      <c r="BB206" s="49"/>
      <c r="BC206" s="49"/>
      <c r="BD206" s="49"/>
      <c r="BE206" s="49"/>
      <c r="BF206" s="49"/>
      <c r="BG206" s="49"/>
      <c r="BH206" s="49"/>
    </row>
    <row r="207" spans="1:60" x14ac:dyDescent="0.25">
      <c r="A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AQ207" s="49"/>
      <c r="AR207" s="49"/>
      <c r="AS207" s="49"/>
      <c r="AT207" s="49"/>
      <c r="AU207" s="49"/>
      <c r="AV207" s="49"/>
      <c r="AW207" s="49"/>
      <c r="AX207" s="49"/>
      <c r="AY207" s="49"/>
      <c r="AZ207" s="49"/>
      <c r="BA207" s="49"/>
      <c r="BB207" s="49"/>
      <c r="BC207" s="49"/>
      <c r="BD207" s="49"/>
      <c r="BE207" s="49"/>
      <c r="BF207" s="49"/>
      <c r="BG207" s="49"/>
      <c r="BH207" s="49"/>
    </row>
    <row r="208" spans="1:60" x14ac:dyDescent="0.25">
      <c r="A208" s="49"/>
      <c r="J208" s="49"/>
      <c r="K208" s="49"/>
      <c r="L208" s="49"/>
      <c r="M208" s="49"/>
      <c r="N208" s="49"/>
      <c r="O208" s="49"/>
      <c r="P208" s="49"/>
      <c r="Q208" s="49"/>
      <c r="R208" s="49"/>
      <c r="S208" s="49"/>
      <c r="T208" s="49"/>
      <c r="U208" s="49"/>
      <c r="V208" s="49"/>
      <c r="W208" s="49"/>
      <c r="X208" s="49"/>
      <c r="Y208" s="49"/>
      <c r="Z208" s="49"/>
      <c r="AA208" s="49"/>
      <c r="AB208" s="49"/>
      <c r="AC208" s="49"/>
      <c r="AD208" s="49"/>
      <c r="AE208" s="49"/>
      <c r="AF208" s="49"/>
      <c r="AG208" s="49"/>
      <c r="AH208" s="49"/>
      <c r="AI208" s="49"/>
      <c r="AJ208" s="49"/>
      <c r="AK208" s="49"/>
      <c r="AL208" s="49"/>
      <c r="AM208" s="49"/>
      <c r="AN208" s="49"/>
      <c r="AO208" s="49"/>
      <c r="AP208" s="49"/>
      <c r="AQ208" s="49"/>
      <c r="AR208" s="49"/>
      <c r="AS208" s="49"/>
      <c r="AT208" s="49"/>
      <c r="AU208" s="49"/>
      <c r="AV208" s="49"/>
      <c r="AW208" s="49"/>
      <c r="AX208" s="49"/>
      <c r="AY208" s="49"/>
      <c r="AZ208" s="49"/>
      <c r="BA208" s="49"/>
      <c r="BB208" s="49"/>
      <c r="BC208" s="49"/>
      <c r="BD208" s="49"/>
      <c r="BE208" s="49"/>
      <c r="BF208" s="49"/>
      <c r="BG208" s="49"/>
      <c r="BH208" s="49"/>
    </row>
    <row r="209" spans="1:60" x14ac:dyDescent="0.25">
      <c r="A209" s="49"/>
      <c r="J209" s="49"/>
      <c r="K209" s="49"/>
      <c r="L209" s="49"/>
      <c r="M209" s="49"/>
      <c r="N209" s="49"/>
      <c r="O209" s="49"/>
      <c r="P209" s="49"/>
      <c r="Q209" s="49"/>
      <c r="R209" s="49"/>
      <c r="S209" s="49"/>
      <c r="T209" s="49"/>
      <c r="U209" s="49"/>
      <c r="V209" s="49"/>
      <c r="W209" s="49"/>
      <c r="X209" s="49"/>
      <c r="Y209" s="49"/>
      <c r="Z209" s="49"/>
      <c r="AA209" s="49"/>
      <c r="AB209" s="49"/>
      <c r="AC209" s="49"/>
      <c r="AD209" s="49"/>
      <c r="AE209" s="49"/>
      <c r="AF209" s="49"/>
      <c r="AG209" s="49"/>
      <c r="AH209" s="49"/>
      <c r="AI209" s="49"/>
      <c r="AJ209" s="49"/>
      <c r="AK209" s="49"/>
      <c r="AL209" s="49"/>
      <c r="AM209" s="49"/>
      <c r="AN209" s="49"/>
      <c r="AO209" s="49"/>
      <c r="AP209" s="49"/>
      <c r="AQ209" s="49"/>
      <c r="AR209" s="49"/>
      <c r="AS209" s="49"/>
      <c r="AT209" s="49"/>
      <c r="AU209" s="49"/>
      <c r="AV209" s="49"/>
      <c r="AW209" s="49"/>
      <c r="AX209" s="49"/>
      <c r="AY209" s="49"/>
      <c r="AZ209" s="49"/>
      <c r="BA209" s="49"/>
      <c r="BB209" s="49"/>
      <c r="BC209" s="49"/>
      <c r="BD209" s="49"/>
      <c r="BE209" s="49"/>
      <c r="BF209" s="49"/>
      <c r="BG209" s="49"/>
      <c r="BH209" s="49"/>
    </row>
    <row r="210" spans="1:60" x14ac:dyDescent="0.25">
      <c r="A210" s="49"/>
      <c r="J210" s="49"/>
      <c r="K210" s="49"/>
      <c r="L210" s="49"/>
      <c r="M210" s="49"/>
      <c r="N210" s="49"/>
      <c r="O210" s="49"/>
      <c r="P210" s="49"/>
      <c r="Q210" s="49"/>
      <c r="R210" s="49"/>
      <c r="S210" s="49"/>
      <c r="T210" s="49"/>
      <c r="U210" s="49"/>
      <c r="V210" s="49"/>
      <c r="W210" s="49"/>
      <c r="X210" s="49"/>
      <c r="Y210" s="49"/>
      <c r="Z210" s="49"/>
      <c r="AA210" s="49"/>
      <c r="AB210" s="49"/>
      <c r="AC210" s="49"/>
      <c r="AD210" s="49"/>
      <c r="AE210" s="49"/>
      <c r="AF210" s="49"/>
      <c r="AG210" s="49"/>
      <c r="AH210" s="49"/>
      <c r="AI210" s="49"/>
      <c r="AJ210" s="49"/>
      <c r="AK210" s="49"/>
      <c r="AL210" s="49"/>
      <c r="AM210" s="49"/>
      <c r="AN210" s="49"/>
      <c r="AO210" s="49"/>
      <c r="AP210" s="49"/>
      <c r="AQ210" s="49"/>
      <c r="AR210" s="49"/>
      <c r="AS210" s="49"/>
      <c r="AT210" s="49"/>
      <c r="AU210" s="49"/>
      <c r="AV210" s="49"/>
      <c r="AW210" s="49"/>
      <c r="AX210" s="49"/>
      <c r="AY210" s="49"/>
      <c r="AZ210" s="49"/>
      <c r="BA210" s="49"/>
      <c r="BB210" s="49"/>
      <c r="BC210" s="49"/>
      <c r="BD210" s="49"/>
      <c r="BE210" s="49"/>
      <c r="BF210" s="49"/>
      <c r="BG210" s="49"/>
      <c r="BH210" s="49"/>
    </row>
    <row r="211" spans="1:60" x14ac:dyDescent="0.25">
      <c r="A211" s="49"/>
      <c r="J211" s="49"/>
      <c r="K211" s="49"/>
      <c r="L211" s="49"/>
      <c r="M211" s="49"/>
      <c r="N211" s="49"/>
      <c r="O211" s="49"/>
      <c r="P211" s="49"/>
      <c r="Q211" s="49"/>
      <c r="R211" s="49"/>
      <c r="S211" s="49"/>
      <c r="T211" s="49"/>
      <c r="U211" s="49"/>
      <c r="V211" s="49"/>
      <c r="W211" s="49"/>
      <c r="X211" s="49"/>
      <c r="Y211" s="49"/>
      <c r="Z211" s="49"/>
      <c r="AA211" s="49"/>
      <c r="AB211" s="49"/>
      <c r="AC211" s="49"/>
      <c r="AD211" s="49"/>
      <c r="AE211" s="49"/>
      <c r="AF211" s="49"/>
      <c r="AG211" s="49"/>
      <c r="AH211" s="49"/>
      <c r="AI211" s="49"/>
      <c r="AJ211" s="49"/>
      <c r="AK211" s="49"/>
      <c r="AL211" s="49"/>
      <c r="AM211" s="49"/>
      <c r="AN211" s="49"/>
      <c r="AO211" s="49"/>
      <c r="AP211" s="49"/>
      <c r="AQ211" s="49"/>
      <c r="AR211" s="49"/>
      <c r="AS211" s="49"/>
      <c r="AT211" s="49"/>
      <c r="AU211" s="49"/>
      <c r="AV211" s="49"/>
      <c r="AW211" s="49"/>
      <c r="AX211" s="49"/>
      <c r="AY211" s="49"/>
      <c r="AZ211" s="49"/>
      <c r="BA211" s="49"/>
      <c r="BB211" s="49"/>
      <c r="BC211" s="49"/>
      <c r="BD211" s="49"/>
      <c r="BE211" s="49"/>
      <c r="BF211" s="49"/>
      <c r="BG211" s="49"/>
      <c r="BH211" s="49"/>
    </row>
    <row r="212" spans="1:60" x14ac:dyDescent="0.25">
      <c r="A212" s="49"/>
      <c r="J212" s="49"/>
      <c r="K212" s="49"/>
      <c r="L212" s="49"/>
      <c r="M212" s="49"/>
      <c r="N212" s="49"/>
      <c r="O212" s="49"/>
      <c r="P212" s="49"/>
      <c r="Q212" s="49"/>
      <c r="R212" s="49"/>
      <c r="S212" s="49"/>
      <c r="T212" s="49"/>
      <c r="U212" s="49"/>
      <c r="V212" s="49"/>
      <c r="W212" s="49"/>
      <c r="X212" s="49"/>
      <c r="Y212" s="49"/>
      <c r="Z212" s="49"/>
      <c r="AA212" s="49"/>
      <c r="AB212" s="49"/>
      <c r="AC212" s="49"/>
      <c r="AD212" s="49"/>
      <c r="AE212" s="49"/>
      <c r="AF212" s="49"/>
      <c r="AG212" s="49"/>
      <c r="AH212" s="49"/>
      <c r="AI212" s="49"/>
      <c r="AJ212" s="49"/>
      <c r="AK212" s="49"/>
      <c r="AL212" s="49"/>
      <c r="AM212" s="49"/>
      <c r="AN212" s="49"/>
      <c r="AO212" s="49"/>
      <c r="AP212" s="49"/>
      <c r="AQ212" s="49"/>
      <c r="AR212" s="49"/>
      <c r="AS212" s="49"/>
      <c r="AT212" s="49"/>
      <c r="AU212" s="49"/>
      <c r="AV212" s="49"/>
      <c r="AW212" s="49"/>
      <c r="AX212" s="49"/>
      <c r="AY212" s="49"/>
      <c r="AZ212" s="49"/>
      <c r="BA212" s="49"/>
      <c r="BB212" s="49"/>
      <c r="BC212" s="49"/>
      <c r="BD212" s="49"/>
      <c r="BE212" s="49"/>
      <c r="BF212" s="49"/>
      <c r="BG212" s="49"/>
      <c r="BH212" s="49"/>
    </row>
    <row r="213" spans="1:60" x14ac:dyDescent="0.25">
      <c r="A213" s="49"/>
      <c r="J213" s="49"/>
      <c r="K213" s="49"/>
      <c r="L213" s="49"/>
      <c r="M213" s="49"/>
      <c r="N213" s="49"/>
      <c r="O213" s="49"/>
      <c r="P213" s="49"/>
      <c r="Q213" s="49"/>
      <c r="R213" s="49"/>
      <c r="S213" s="49"/>
      <c r="T213" s="49"/>
      <c r="U213" s="49"/>
      <c r="V213" s="49"/>
      <c r="W213" s="49"/>
      <c r="X213" s="49"/>
      <c r="Y213" s="49"/>
      <c r="Z213" s="49"/>
      <c r="AA213" s="49"/>
      <c r="AB213" s="49"/>
      <c r="AC213" s="49"/>
      <c r="AD213" s="49"/>
      <c r="AE213" s="49"/>
      <c r="AF213" s="49"/>
      <c r="AG213" s="49"/>
      <c r="AH213" s="49"/>
      <c r="AI213" s="49"/>
      <c r="AJ213" s="49"/>
      <c r="AK213" s="49"/>
      <c r="AL213" s="49"/>
      <c r="AM213" s="49"/>
      <c r="AN213" s="49"/>
      <c r="AO213" s="49"/>
      <c r="AP213" s="49"/>
      <c r="AQ213" s="49"/>
      <c r="AR213" s="49"/>
      <c r="AS213" s="49"/>
      <c r="AT213" s="49"/>
      <c r="AU213" s="49"/>
      <c r="AV213" s="49"/>
      <c r="AW213" s="49"/>
      <c r="AX213" s="49"/>
      <c r="AY213" s="49"/>
      <c r="AZ213" s="49"/>
      <c r="BA213" s="49"/>
      <c r="BB213" s="49"/>
      <c r="BC213" s="49"/>
      <c r="BD213" s="49"/>
      <c r="BE213" s="49"/>
      <c r="BF213" s="49"/>
      <c r="BG213" s="49"/>
      <c r="BH213" s="49"/>
    </row>
    <row r="214" spans="1:60" x14ac:dyDescent="0.25">
      <c r="A214" s="49"/>
      <c r="J214" s="49"/>
      <c r="K214" s="49"/>
      <c r="L214" s="49"/>
      <c r="M214" s="49"/>
      <c r="N214" s="49"/>
      <c r="O214" s="49"/>
      <c r="P214" s="49"/>
      <c r="Q214" s="49"/>
      <c r="R214" s="49"/>
      <c r="S214" s="49"/>
      <c r="T214" s="49"/>
      <c r="U214" s="49"/>
      <c r="V214" s="49"/>
      <c r="W214" s="49"/>
      <c r="X214" s="49"/>
      <c r="Y214" s="49"/>
      <c r="Z214" s="49"/>
      <c r="AA214" s="49"/>
      <c r="AB214" s="49"/>
      <c r="AC214" s="49"/>
      <c r="AD214" s="49"/>
      <c r="AE214" s="49"/>
      <c r="AF214" s="49"/>
      <c r="AG214" s="49"/>
      <c r="AH214" s="49"/>
      <c r="AI214" s="49"/>
      <c r="AJ214" s="49"/>
      <c r="AK214" s="49"/>
      <c r="AL214" s="49"/>
      <c r="AM214" s="49"/>
      <c r="AN214" s="49"/>
      <c r="AO214" s="49"/>
      <c r="AP214" s="49"/>
      <c r="AQ214" s="49"/>
      <c r="AR214" s="49"/>
      <c r="AS214" s="49"/>
      <c r="AT214" s="49"/>
      <c r="AU214" s="49"/>
      <c r="AV214" s="49"/>
      <c r="AW214" s="49"/>
      <c r="AX214" s="49"/>
      <c r="AY214" s="49"/>
      <c r="AZ214" s="49"/>
      <c r="BA214" s="49"/>
      <c r="BB214" s="49"/>
      <c r="BC214" s="49"/>
      <c r="BD214" s="49"/>
      <c r="BE214" s="49"/>
      <c r="BF214" s="49"/>
      <c r="BG214" s="49"/>
      <c r="BH214" s="49"/>
    </row>
    <row r="215" spans="1:60" x14ac:dyDescent="0.25">
      <c r="A215" s="49"/>
      <c r="J215" s="49"/>
      <c r="K215" s="49"/>
      <c r="L215" s="49"/>
      <c r="M215" s="49"/>
      <c r="N215" s="49"/>
      <c r="O215" s="49"/>
      <c r="P215" s="49"/>
      <c r="Q215" s="49"/>
      <c r="R215" s="49"/>
      <c r="S215" s="49"/>
      <c r="T215" s="49"/>
      <c r="U215" s="49"/>
      <c r="V215" s="49"/>
      <c r="W215" s="49"/>
      <c r="X215" s="49"/>
      <c r="Y215" s="49"/>
      <c r="Z215" s="49"/>
      <c r="AA215" s="49"/>
      <c r="AB215" s="49"/>
      <c r="AC215" s="49"/>
      <c r="AD215" s="49"/>
      <c r="AE215" s="49"/>
      <c r="AF215" s="49"/>
      <c r="AG215" s="49"/>
      <c r="AH215" s="49"/>
      <c r="AI215" s="49"/>
      <c r="AJ215" s="49"/>
      <c r="AK215" s="49"/>
      <c r="AL215" s="49"/>
      <c r="AM215" s="49"/>
      <c r="AN215" s="49"/>
      <c r="AO215" s="49"/>
      <c r="AP215" s="49"/>
      <c r="AQ215" s="49"/>
      <c r="AR215" s="49"/>
      <c r="AS215" s="49"/>
      <c r="AT215" s="49"/>
      <c r="AU215" s="49"/>
      <c r="AV215" s="49"/>
      <c r="AW215" s="49"/>
      <c r="AX215" s="49"/>
      <c r="AY215" s="49"/>
      <c r="AZ215" s="49"/>
      <c r="BA215" s="49"/>
      <c r="BB215" s="49"/>
      <c r="BC215" s="49"/>
      <c r="BD215" s="49"/>
      <c r="BE215" s="49"/>
      <c r="BF215" s="49"/>
      <c r="BG215" s="49"/>
      <c r="BH215" s="49"/>
    </row>
    <row r="216" spans="1:60" x14ac:dyDescent="0.25">
      <c r="A216" s="49"/>
      <c r="J216" s="49"/>
      <c r="K216" s="49"/>
      <c r="L216" s="49"/>
      <c r="M216" s="49"/>
      <c r="N216" s="49"/>
      <c r="O216" s="49"/>
      <c r="P216" s="49"/>
      <c r="Q216" s="49"/>
      <c r="R216" s="49"/>
      <c r="S216" s="49"/>
      <c r="T216" s="49"/>
      <c r="U216" s="49"/>
      <c r="V216" s="49"/>
      <c r="W216" s="49"/>
      <c r="X216" s="49"/>
      <c r="Y216" s="49"/>
      <c r="Z216" s="49"/>
      <c r="AA216" s="49"/>
      <c r="AB216" s="49"/>
      <c r="AC216" s="49"/>
      <c r="AD216" s="49"/>
      <c r="AE216" s="49"/>
      <c r="AF216" s="49"/>
      <c r="AG216" s="49"/>
      <c r="AH216" s="49"/>
      <c r="AI216" s="49"/>
      <c r="AJ216" s="49"/>
      <c r="AK216" s="49"/>
      <c r="AL216" s="49"/>
      <c r="AM216" s="49"/>
      <c r="AN216" s="49"/>
      <c r="AO216" s="49"/>
      <c r="AP216" s="49"/>
      <c r="AQ216" s="49"/>
      <c r="AR216" s="49"/>
      <c r="AS216" s="49"/>
      <c r="AT216" s="49"/>
      <c r="AU216" s="49"/>
      <c r="AV216" s="49"/>
      <c r="AW216" s="49"/>
      <c r="AX216" s="49"/>
      <c r="AY216" s="49"/>
      <c r="AZ216" s="49"/>
      <c r="BA216" s="49"/>
      <c r="BB216" s="49"/>
      <c r="BC216" s="49"/>
      <c r="BD216" s="49"/>
      <c r="BE216" s="49"/>
      <c r="BF216" s="49"/>
      <c r="BG216" s="49"/>
      <c r="BH216" s="49"/>
    </row>
    <row r="217" spans="1:60" x14ac:dyDescent="0.25">
      <c r="A217" s="49"/>
      <c r="J217" s="49"/>
      <c r="K217" s="49"/>
      <c r="L217" s="49"/>
      <c r="M217" s="49"/>
      <c r="N217" s="49"/>
      <c r="O217" s="49"/>
      <c r="P217" s="49"/>
      <c r="Q217" s="49"/>
      <c r="R217" s="49"/>
      <c r="S217" s="49"/>
      <c r="T217" s="49"/>
      <c r="U217" s="49"/>
      <c r="V217" s="49"/>
      <c r="W217" s="49"/>
      <c r="X217" s="49"/>
      <c r="Y217" s="49"/>
      <c r="Z217" s="49"/>
      <c r="AA217" s="49"/>
      <c r="AB217" s="49"/>
      <c r="AC217" s="49"/>
      <c r="AD217" s="49"/>
      <c r="AE217" s="49"/>
      <c r="AF217" s="49"/>
      <c r="AG217" s="49"/>
      <c r="AH217" s="49"/>
      <c r="AI217" s="49"/>
      <c r="AJ217" s="49"/>
      <c r="AK217" s="49"/>
      <c r="AL217" s="49"/>
      <c r="AM217" s="49"/>
      <c r="AN217" s="49"/>
      <c r="AO217" s="49"/>
      <c r="AP217" s="49"/>
      <c r="AQ217" s="49"/>
      <c r="AR217" s="49"/>
      <c r="AS217" s="49"/>
      <c r="AT217" s="49"/>
      <c r="AU217" s="49"/>
      <c r="AV217" s="49"/>
      <c r="AW217" s="49"/>
      <c r="AX217" s="49"/>
      <c r="AY217" s="49"/>
      <c r="AZ217" s="49"/>
      <c r="BA217" s="49"/>
      <c r="BB217" s="49"/>
      <c r="BC217" s="49"/>
      <c r="BD217" s="49"/>
      <c r="BE217" s="49"/>
      <c r="BF217" s="49"/>
      <c r="BG217" s="49"/>
      <c r="BH217" s="49"/>
    </row>
    <row r="218" spans="1:60" x14ac:dyDescent="0.25">
      <c r="A218" s="49"/>
      <c r="J218" s="49"/>
      <c r="K218" s="49"/>
      <c r="L218" s="49"/>
      <c r="M218" s="49"/>
      <c r="N218" s="49"/>
      <c r="O218" s="49"/>
      <c r="P218" s="49"/>
      <c r="Q218" s="49"/>
      <c r="R218" s="49"/>
      <c r="S218" s="49"/>
      <c r="T218" s="49"/>
      <c r="U218" s="49"/>
      <c r="V218" s="49"/>
      <c r="W218" s="49"/>
      <c r="X218" s="49"/>
      <c r="Y218" s="49"/>
      <c r="Z218" s="49"/>
      <c r="AA218" s="49"/>
      <c r="AB218" s="49"/>
      <c r="AC218" s="49"/>
      <c r="AD218" s="49"/>
      <c r="AE218" s="49"/>
      <c r="AF218" s="49"/>
      <c r="AG218" s="49"/>
      <c r="AH218" s="49"/>
      <c r="AI218" s="49"/>
      <c r="AJ218" s="49"/>
      <c r="AK218" s="49"/>
      <c r="AL218" s="49"/>
      <c r="AM218" s="49"/>
      <c r="AN218" s="49"/>
      <c r="AO218" s="49"/>
      <c r="AP218" s="49"/>
      <c r="AQ218" s="49"/>
      <c r="AR218" s="49"/>
      <c r="AS218" s="49"/>
      <c r="AT218" s="49"/>
      <c r="AU218" s="49"/>
      <c r="AV218" s="49"/>
      <c r="AW218" s="49"/>
      <c r="AX218" s="49"/>
      <c r="AY218" s="49"/>
      <c r="AZ218" s="49"/>
      <c r="BA218" s="49"/>
      <c r="BB218" s="49"/>
      <c r="BC218" s="49"/>
      <c r="BD218" s="49"/>
      <c r="BE218" s="49"/>
      <c r="BF218" s="49"/>
      <c r="BG218" s="49"/>
      <c r="BH218" s="49"/>
    </row>
    <row r="219" spans="1:60" x14ac:dyDescent="0.25">
      <c r="A219" s="49"/>
      <c r="J219" s="49"/>
      <c r="K219" s="49"/>
      <c r="L219" s="49"/>
      <c r="M219" s="49"/>
      <c r="N219" s="49"/>
      <c r="O219" s="49"/>
      <c r="P219" s="49"/>
      <c r="Q219" s="49"/>
      <c r="R219" s="49"/>
      <c r="S219" s="49"/>
      <c r="T219" s="49"/>
      <c r="U219" s="49"/>
      <c r="V219" s="49"/>
      <c r="W219" s="49"/>
      <c r="X219" s="49"/>
      <c r="Y219" s="49"/>
      <c r="Z219" s="49"/>
      <c r="AA219" s="49"/>
      <c r="AB219" s="49"/>
      <c r="AC219" s="49"/>
      <c r="AD219" s="49"/>
      <c r="AE219" s="49"/>
      <c r="AF219" s="49"/>
      <c r="AG219" s="49"/>
      <c r="AH219" s="49"/>
      <c r="AI219" s="49"/>
      <c r="AJ219" s="49"/>
      <c r="AK219" s="49"/>
      <c r="AL219" s="49"/>
      <c r="AM219" s="49"/>
      <c r="AN219" s="49"/>
      <c r="AO219" s="49"/>
      <c r="AP219" s="49"/>
      <c r="AQ219" s="49"/>
      <c r="AR219" s="49"/>
      <c r="AS219" s="49"/>
      <c r="AT219" s="49"/>
      <c r="AU219" s="49"/>
      <c r="AV219" s="49"/>
      <c r="AW219" s="49"/>
      <c r="AX219" s="49"/>
      <c r="AY219" s="49"/>
      <c r="AZ219" s="49"/>
      <c r="BA219" s="49"/>
      <c r="BB219" s="49"/>
      <c r="BC219" s="49"/>
      <c r="BD219" s="49"/>
      <c r="BE219" s="49"/>
      <c r="BF219" s="49"/>
      <c r="BG219" s="49"/>
      <c r="BH219" s="49"/>
    </row>
    <row r="220" spans="1:60" x14ac:dyDescent="0.25">
      <c r="A220" s="49"/>
      <c r="J220" s="49"/>
      <c r="K220" s="49"/>
      <c r="L220" s="49"/>
      <c r="M220" s="49"/>
      <c r="N220" s="49"/>
      <c r="O220" s="49"/>
      <c r="P220" s="49"/>
      <c r="Q220" s="49"/>
      <c r="R220" s="49"/>
      <c r="S220" s="49"/>
      <c r="T220" s="49"/>
      <c r="U220" s="49"/>
      <c r="V220" s="49"/>
      <c r="W220" s="49"/>
      <c r="X220" s="49"/>
      <c r="Y220" s="49"/>
      <c r="Z220" s="49"/>
      <c r="AA220" s="49"/>
      <c r="AB220" s="49"/>
      <c r="AC220" s="49"/>
      <c r="AD220" s="49"/>
      <c r="AE220" s="49"/>
      <c r="AF220" s="49"/>
      <c r="AG220" s="49"/>
      <c r="AH220" s="49"/>
      <c r="AI220" s="49"/>
      <c r="AJ220" s="49"/>
      <c r="AK220" s="49"/>
      <c r="AL220" s="49"/>
      <c r="AM220" s="49"/>
      <c r="AN220" s="49"/>
      <c r="AO220" s="49"/>
      <c r="AP220" s="49"/>
      <c r="AQ220" s="49"/>
      <c r="AR220" s="49"/>
      <c r="AS220" s="49"/>
      <c r="AT220" s="49"/>
      <c r="AU220" s="49"/>
      <c r="AV220" s="49"/>
      <c r="AW220" s="49"/>
      <c r="AX220" s="49"/>
      <c r="AY220" s="49"/>
      <c r="AZ220" s="49"/>
      <c r="BA220" s="49"/>
      <c r="BB220" s="49"/>
      <c r="BC220" s="49"/>
      <c r="BD220" s="49"/>
      <c r="BE220" s="49"/>
      <c r="BF220" s="49"/>
      <c r="BG220" s="49"/>
      <c r="BH220" s="49"/>
    </row>
    <row r="221" spans="1:60" x14ac:dyDescent="0.25">
      <c r="A221" s="49"/>
      <c r="J221" s="49"/>
      <c r="K221" s="49"/>
      <c r="L221" s="49"/>
      <c r="M221" s="49"/>
      <c r="N221" s="49"/>
      <c r="O221" s="49"/>
      <c r="P221" s="49"/>
      <c r="Q221" s="49"/>
      <c r="R221" s="49"/>
      <c r="S221" s="49"/>
      <c r="T221" s="49"/>
      <c r="U221" s="49"/>
      <c r="V221" s="49"/>
      <c r="W221" s="49"/>
      <c r="X221" s="49"/>
      <c r="Y221" s="49"/>
      <c r="Z221" s="49"/>
      <c r="AA221" s="49"/>
      <c r="AB221" s="49"/>
      <c r="AC221" s="49"/>
      <c r="AD221" s="49"/>
      <c r="AE221" s="49"/>
      <c r="AF221" s="49"/>
      <c r="AG221" s="49"/>
      <c r="AH221" s="49"/>
      <c r="AI221" s="49"/>
      <c r="AJ221" s="49"/>
      <c r="AK221" s="49"/>
      <c r="AL221" s="49"/>
      <c r="AM221" s="49"/>
      <c r="AN221" s="49"/>
      <c r="AO221" s="49"/>
      <c r="AP221" s="49"/>
      <c r="AQ221" s="49"/>
      <c r="AR221" s="49"/>
      <c r="AS221" s="49"/>
      <c r="AT221" s="49"/>
      <c r="AU221" s="49"/>
      <c r="AV221" s="49"/>
      <c r="AW221" s="49"/>
      <c r="AX221" s="49"/>
      <c r="AY221" s="49"/>
      <c r="AZ221" s="49"/>
      <c r="BA221" s="49"/>
      <c r="BB221" s="49"/>
      <c r="BC221" s="49"/>
      <c r="BD221" s="49"/>
      <c r="BE221" s="49"/>
      <c r="BF221" s="49"/>
      <c r="BG221" s="49"/>
      <c r="BH221" s="49"/>
    </row>
    <row r="222" spans="1:60" x14ac:dyDescent="0.25">
      <c r="A222" s="49"/>
      <c r="J222" s="49"/>
      <c r="K222" s="49"/>
      <c r="L222" s="49"/>
      <c r="M222" s="49"/>
      <c r="N222" s="49"/>
      <c r="O222" s="49"/>
      <c r="P222" s="49"/>
      <c r="Q222" s="49"/>
      <c r="R222" s="49"/>
      <c r="S222" s="49"/>
      <c r="T222" s="49"/>
      <c r="U222" s="49"/>
      <c r="V222" s="49"/>
      <c r="W222" s="49"/>
      <c r="X222" s="49"/>
      <c r="Y222" s="49"/>
      <c r="Z222" s="49"/>
      <c r="AA222" s="49"/>
      <c r="AB222" s="49"/>
      <c r="AC222" s="49"/>
      <c r="AD222" s="49"/>
      <c r="AE222" s="49"/>
      <c r="AF222" s="49"/>
      <c r="AG222" s="49"/>
      <c r="AH222" s="49"/>
      <c r="AI222" s="49"/>
      <c r="AJ222" s="49"/>
      <c r="AK222" s="49"/>
      <c r="AL222" s="49"/>
      <c r="AM222" s="49"/>
      <c r="AN222" s="49"/>
      <c r="AO222" s="49"/>
      <c r="AP222" s="49"/>
      <c r="AQ222" s="49"/>
      <c r="AR222" s="49"/>
      <c r="AS222" s="49"/>
      <c r="AT222" s="49"/>
      <c r="AU222" s="49"/>
      <c r="AV222" s="49"/>
      <c r="AW222" s="49"/>
      <c r="AX222" s="49"/>
      <c r="AY222" s="49"/>
      <c r="AZ222" s="49"/>
      <c r="BA222" s="49"/>
      <c r="BB222" s="49"/>
      <c r="BC222" s="49"/>
      <c r="BD222" s="49"/>
      <c r="BE222" s="49"/>
      <c r="BF222" s="49"/>
      <c r="BG222" s="49"/>
      <c r="BH222" s="49"/>
    </row>
    <row r="223" spans="1:60" x14ac:dyDescent="0.25">
      <c r="A223" s="49"/>
      <c r="J223" s="49"/>
      <c r="K223" s="49"/>
      <c r="L223" s="49"/>
      <c r="M223" s="49"/>
      <c r="N223" s="49"/>
      <c r="O223" s="49"/>
      <c r="P223" s="49"/>
      <c r="Q223" s="49"/>
      <c r="R223" s="49"/>
      <c r="S223" s="49"/>
      <c r="T223" s="49"/>
      <c r="U223" s="49"/>
      <c r="V223" s="49"/>
      <c r="W223" s="49"/>
      <c r="X223" s="49"/>
      <c r="Y223" s="49"/>
      <c r="Z223" s="49"/>
      <c r="AA223" s="49"/>
      <c r="AB223" s="49"/>
      <c r="AC223" s="49"/>
      <c r="AD223" s="49"/>
      <c r="AE223" s="49"/>
      <c r="AF223" s="49"/>
      <c r="AG223" s="49"/>
      <c r="AH223" s="49"/>
      <c r="AI223" s="49"/>
      <c r="AJ223" s="49"/>
      <c r="AK223" s="49"/>
      <c r="AL223" s="49"/>
      <c r="AM223" s="49"/>
      <c r="AN223" s="49"/>
      <c r="AO223" s="49"/>
      <c r="AP223" s="49"/>
      <c r="AQ223" s="49"/>
      <c r="AR223" s="49"/>
      <c r="AS223" s="49"/>
      <c r="AT223" s="49"/>
      <c r="AU223" s="49"/>
      <c r="AV223" s="49"/>
      <c r="AW223" s="49"/>
      <c r="AX223" s="49"/>
      <c r="AY223" s="49"/>
      <c r="AZ223" s="49"/>
      <c r="BA223" s="49"/>
      <c r="BB223" s="49"/>
      <c r="BC223" s="49"/>
      <c r="BD223" s="49"/>
      <c r="BE223" s="49"/>
      <c r="BF223" s="49"/>
      <c r="BG223" s="49"/>
      <c r="BH223" s="49"/>
    </row>
    <row r="224" spans="1:60" x14ac:dyDescent="0.25">
      <c r="A224" s="49"/>
      <c r="J224" s="49"/>
      <c r="K224" s="49"/>
      <c r="L224" s="49"/>
      <c r="M224" s="49"/>
      <c r="N224" s="49"/>
      <c r="O224" s="49"/>
      <c r="P224" s="49"/>
      <c r="Q224" s="49"/>
      <c r="R224" s="49"/>
      <c r="S224" s="49"/>
      <c r="T224" s="49"/>
      <c r="U224" s="49"/>
      <c r="V224" s="49"/>
      <c r="W224" s="49"/>
      <c r="X224" s="49"/>
      <c r="Y224" s="49"/>
      <c r="Z224" s="49"/>
      <c r="AA224" s="49"/>
      <c r="AB224" s="49"/>
      <c r="AC224" s="49"/>
      <c r="AD224" s="49"/>
      <c r="AE224" s="49"/>
      <c r="AF224" s="49"/>
      <c r="AG224" s="49"/>
      <c r="AH224" s="49"/>
      <c r="AI224" s="49"/>
      <c r="AJ224" s="49"/>
      <c r="AK224" s="49"/>
      <c r="AL224" s="49"/>
      <c r="AM224" s="49"/>
      <c r="AN224" s="49"/>
      <c r="AO224" s="49"/>
      <c r="AP224" s="49"/>
      <c r="AQ224" s="49"/>
      <c r="AR224" s="49"/>
      <c r="AS224" s="49"/>
      <c r="AT224" s="49"/>
      <c r="AU224" s="49"/>
      <c r="AV224" s="49"/>
      <c r="AW224" s="49"/>
      <c r="AX224" s="49"/>
      <c r="AY224" s="49"/>
      <c r="AZ224" s="49"/>
      <c r="BA224" s="49"/>
      <c r="BB224" s="49"/>
      <c r="BC224" s="49"/>
      <c r="BD224" s="49"/>
      <c r="BE224" s="49"/>
      <c r="BF224" s="49"/>
      <c r="BG224" s="49"/>
      <c r="BH224" s="49"/>
    </row>
    <row r="225" spans="1:60" x14ac:dyDescent="0.25">
      <c r="A225" s="49"/>
      <c r="J225" s="49"/>
      <c r="K225" s="49"/>
      <c r="L225" s="49"/>
      <c r="M225" s="49"/>
      <c r="N225" s="49"/>
      <c r="O225" s="49"/>
      <c r="P225" s="49"/>
      <c r="Q225" s="49"/>
      <c r="R225" s="49"/>
      <c r="S225" s="49"/>
      <c r="T225" s="49"/>
      <c r="U225" s="49"/>
      <c r="V225" s="49"/>
      <c r="W225" s="49"/>
      <c r="X225" s="49"/>
      <c r="Y225" s="49"/>
      <c r="Z225" s="49"/>
      <c r="AA225" s="49"/>
      <c r="AB225" s="49"/>
      <c r="AC225" s="49"/>
      <c r="AD225" s="49"/>
      <c r="AE225" s="49"/>
      <c r="AF225" s="49"/>
      <c r="AG225" s="49"/>
      <c r="AH225" s="49"/>
      <c r="AI225" s="49"/>
      <c r="AJ225" s="49"/>
      <c r="AK225" s="49"/>
      <c r="AL225" s="49"/>
      <c r="AM225" s="49"/>
      <c r="AN225" s="49"/>
      <c r="AO225" s="49"/>
      <c r="AP225" s="49"/>
      <c r="AQ225" s="49"/>
      <c r="AR225" s="49"/>
      <c r="AS225" s="49"/>
      <c r="AT225" s="49"/>
      <c r="AU225" s="49"/>
      <c r="AV225" s="49"/>
      <c r="AW225" s="49"/>
      <c r="AX225" s="49"/>
      <c r="AY225" s="49"/>
      <c r="AZ225" s="49"/>
      <c r="BA225" s="49"/>
      <c r="BB225" s="49"/>
      <c r="BC225" s="49"/>
      <c r="BD225" s="49"/>
      <c r="BE225" s="49"/>
      <c r="BF225" s="49"/>
      <c r="BG225" s="49"/>
      <c r="BH225" s="49"/>
    </row>
    <row r="226" spans="1:60" x14ac:dyDescent="0.25">
      <c r="A226" s="49"/>
      <c r="J226" s="49"/>
      <c r="K226" s="49"/>
      <c r="L226" s="49"/>
      <c r="M226" s="49"/>
      <c r="N226" s="49"/>
      <c r="O226" s="49"/>
      <c r="P226" s="49"/>
      <c r="Q226" s="49"/>
      <c r="R226" s="49"/>
      <c r="S226" s="49"/>
      <c r="T226" s="49"/>
      <c r="U226" s="49"/>
      <c r="V226" s="49"/>
      <c r="W226" s="49"/>
      <c r="X226" s="49"/>
      <c r="Y226" s="49"/>
      <c r="Z226" s="49"/>
      <c r="AA226" s="49"/>
      <c r="AB226" s="49"/>
      <c r="AC226" s="49"/>
      <c r="AD226" s="49"/>
      <c r="AE226" s="49"/>
      <c r="AF226" s="49"/>
      <c r="AG226" s="49"/>
      <c r="AH226" s="49"/>
      <c r="AI226" s="49"/>
      <c r="AJ226" s="49"/>
      <c r="AK226" s="49"/>
      <c r="AL226" s="49"/>
      <c r="AM226" s="49"/>
      <c r="AN226" s="49"/>
      <c r="AO226" s="49"/>
      <c r="AP226" s="49"/>
      <c r="AQ226" s="49"/>
      <c r="AR226" s="49"/>
      <c r="AS226" s="49"/>
      <c r="AT226" s="49"/>
      <c r="AU226" s="49"/>
      <c r="AV226" s="49"/>
      <c r="AW226" s="49"/>
      <c r="AX226" s="49"/>
      <c r="AY226" s="49"/>
      <c r="AZ226" s="49"/>
      <c r="BA226" s="49"/>
      <c r="BB226" s="49"/>
      <c r="BC226" s="49"/>
      <c r="BD226" s="49"/>
      <c r="BE226" s="49"/>
      <c r="BF226" s="49"/>
      <c r="BG226" s="49"/>
      <c r="BH226" s="49"/>
    </row>
    <row r="227" spans="1:60" x14ac:dyDescent="0.25">
      <c r="A227" s="49"/>
      <c r="J227" s="49"/>
      <c r="K227" s="49"/>
      <c r="L227" s="49"/>
      <c r="M227" s="49"/>
      <c r="N227" s="49"/>
      <c r="O227" s="49"/>
      <c r="P227" s="49"/>
      <c r="Q227" s="49"/>
      <c r="R227" s="49"/>
      <c r="S227" s="49"/>
      <c r="T227" s="49"/>
      <c r="U227" s="49"/>
      <c r="V227" s="49"/>
      <c r="W227" s="49"/>
      <c r="X227" s="49"/>
      <c r="Y227" s="49"/>
      <c r="Z227" s="49"/>
      <c r="AA227" s="49"/>
      <c r="AB227" s="49"/>
      <c r="AC227" s="49"/>
      <c r="AD227" s="49"/>
      <c r="AE227" s="49"/>
      <c r="AF227" s="49"/>
      <c r="AG227" s="49"/>
      <c r="AH227" s="49"/>
      <c r="AI227" s="49"/>
      <c r="AJ227" s="49"/>
      <c r="AK227" s="49"/>
      <c r="AL227" s="49"/>
      <c r="AM227" s="49"/>
      <c r="AN227" s="49"/>
      <c r="AO227" s="49"/>
      <c r="AP227" s="49"/>
      <c r="AQ227" s="49"/>
      <c r="AR227" s="49"/>
      <c r="AS227" s="49"/>
      <c r="AT227" s="49"/>
      <c r="AU227" s="49"/>
      <c r="AV227" s="49"/>
      <c r="AW227" s="49"/>
      <c r="AX227" s="49"/>
      <c r="AY227" s="49"/>
      <c r="AZ227" s="49"/>
      <c r="BA227" s="49"/>
      <c r="BB227" s="49"/>
      <c r="BC227" s="49"/>
      <c r="BD227" s="49"/>
      <c r="BE227" s="49"/>
      <c r="BF227" s="49"/>
      <c r="BG227" s="49"/>
      <c r="BH227" s="49"/>
    </row>
    <row r="228" spans="1:60" x14ac:dyDescent="0.25">
      <c r="A228" s="49"/>
      <c r="J228" s="49"/>
      <c r="K228" s="49"/>
      <c r="L228" s="49"/>
      <c r="M228" s="49"/>
      <c r="N228" s="49"/>
      <c r="O228" s="49"/>
      <c r="P228" s="49"/>
      <c r="Q228" s="49"/>
      <c r="R228" s="49"/>
      <c r="S228" s="49"/>
      <c r="T228" s="49"/>
      <c r="U228" s="49"/>
      <c r="V228" s="49"/>
      <c r="W228" s="49"/>
      <c r="X228" s="49"/>
      <c r="Y228" s="49"/>
      <c r="Z228" s="49"/>
      <c r="AA228" s="49"/>
      <c r="AB228" s="49"/>
      <c r="AC228" s="49"/>
      <c r="AD228" s="49"/>
      <c r="AE228" s="49"/>
      <c r="AF228" s="49"/>
      <c r="AG228" s="49"/>
      <c r="AH228" s="49"/>
      <c r="AI228" s="49"/>
      <c r="AJ228" s="49"/>
      <c r="AK228" s="49"/>
      <c r="AL228" s="49"/>
      <c r="AM228" s="49"/>
      <c r="AN228" s="49"/>
      <c r="AO228" s="49"/>
      <c r="AP228" s="49"/>
      <c r="AQ228" s="49"/>
      <c r="AR228" s="49"/>
      <c r="AS228" s="49"/>
      <c r="AT228" s="49"/>
      <c r="AU228" s="49"/>
      <c r="AV228" s="49"/>
      <c r="AW228" s="49"/>
      <c r="AX228" s="49"/>
      <c r="AY228" s="49"/>
      <c r="AZ228" s="49"/>
      <c r="BA228" s="49"/>
      <c r="BB228" s="49"/>
      <c r="BC228" s="49"/>
      <c r="BD228" s="49"/>
      <c r="BE228" s="49"/>
      <c r="BF228" s="49"/>
      <c r="BG228" s="49"/>
      <c r="BH228" s="49"/>
    </row>
    <row r="229" spans="1:60" x14ac:dyDescent="0.25">
      <c r="A229" s="49"/>
      <c r="J229" s="49"/>
      <c r="K229" s="49"/>
      <c r="L229" s="49"/>
      <c r="M229" s="49"/>
      <c r="N229" s="49"/>
      <c r="O229" s="49"/>
      <c r="P229" s="49"/>
      <c r="Q229" s="49"/>
      <c r="R229" s="49"/>
      <c r="S229" s="49"/>
      <c r="T229" s="49"/>
      <c r="U229" s="49"/>
      <c r="V229" s="49"/>
      <c r="W229" s="49"/>
      <c r="X229" s="49"/>
      <c r="Y229" s="49"/>
      <c r="Z229" s="49"/>
      <c r="AA229" s="49"/>
      <c r="AB229" s="49"/>
      <c r="AC229" s="49"/>
      <c r="AD229" s="49"/>
      <c r="AE229" s="49"/>
      <c r="AF229" s="49"/>
      <c r="AG229" s="49"/>
      <c r="AH229" s="49"/>
      <c r="AI229" s="49"/>
      <c r="AJ229" s="49"/>
      <c r="AK229" s="49"/>
      <c r="AL229" s="49"/>
      <c r="AM229" s="49"/>
      <c r="AN229" s="49"/>
      <c r="AO229" s="49"/>
      <c r="AP229" s="49"/>
      <c r="AQ229" s="49"/>
      <c r="AR229" s="49"/>
      <c r="AS229" s="49"/>
      <c r="AT229" s="49"/>
      <c r="AU229" s="49"/>
      <c r="AV229" s="49"/>
      <c r="AW229" s="49"/>
      <c r="AX229" s="49"/>
      <c r="AY229" s="49"/>
      <c r="AZ229" s="49"/>
      <c r="BA229" s="49"/>
      <c r="BB229" s="49"/>
      <c r="BC229" s="49"/>
      <c r="BD229" s="49"/>
      <c r="BE229" s="49"/>
      <c r="BF229" s="49"/>
      <c r="BG229" s="49"/>
      <c r="BH229" s="49"/>
    </row>
    <row r="230" spans="1:60" x14ac:dyDescent="0.25">
      <c r="A230" s="49"/>
      <c r="J230" s="49"/>
      <c r="K230" s="49"/>
      <c r="L230" s="49"/>
      <c r="M230" s="49"/>
      <c r="N230" s="49"/>
      <c r="O230" s="49"/>
      <c r="P230" s="49"/>
      <c r="Q230" s="49"/>
      <c r="R230" s="49"/>
      <c r="S230" s="49"/>
      <c r="T230" s="49"/>
      <c r="U230" s="49"/>
      <c r="V230" s="49"/>
      <c r="W230" s="49"/>
      <c r="X230" s="49"/>
      <c r="Y230" s="49"/>
      <c r="Z230" s="49"/>
      <c r="AA230" s="49"/>
      <c r="AB230" s="49"/>
      <c r="AC230" s="49"/>
      <c r="AD230" s="49"/>
      <c r="AE230" s="49"/>
      <c r="AF230" s="49"/>
      <c r="AG230" s="49"/>
      <c r="AH230" s="49"/>
      <c r="AI230" s="49"/>
      <c r="AJ230" s="49"/>
      <c r="AK230" s="49"/>
      <c r="AL230" s="49"/>
      <c r="AM230" s="49"/>
      <c r="AN230" s="49"/>
      <c r="AO230" s="49"/>
      <c r="AP230" s="49"/>
      <c r="AQ230" s="49"/>
      <c r="AR230" s="49"/>
      <c r="AS230" s="49"/>
      <c r="AT230" s="49"/>
      <c r="AU230" s="49"/>
      <c r="AV230" s="49"/>
      <c r="AW230" s="49"/>
      <c r="AX230" s="49"/>
      <c r="AY230" s="49"/>
      <c r="AZ230" s="49"/>
      <c r="BA230" s="49"/>
      <c r="BB230" s="49"/>
      <c r="BC230" s="49"/>
      <c r="BD230" s="49"/>
      <c r="BE230" s="49"/>
      <c r="BF230" s="49"/>
      <c r="BG230" s="49"/>
      <c r="BH230" s="49"/>
    </row>
    <row r="231" spans="1:60" x14ac:dyDescent="0.25">
      <c r="A231" s="49"/>
      <c r="J231" s="49"/>
      <c r="K231" s="49"/>
      <c r="L231" s="49"/>
      <c r="M231" s="49"/>
      <c r="N231" s="49"/>
      <c r="O231" s="49"/>
      <c r="P231" s="49"/>
      <c r="Q231" s="49"/>
      <c r="R231" s="49"/>
      <c r="S231" s="49"/>
      <c r="T231" s="49"/>
      <c r="U231" s="49"/>
      <c r="V231" s="49"/>
      <c r="W231" s="49"/>
      <c r="X231" s="49"/>
      <c r="Y231" s="49"/>
      <c r="Z231" s="49"/>
      <c r="AA231" s="49"/>
      <c r="AB231" s="49"/>
      <c r="AC231" s="49"/>
      <c r="AD231" s="49"/>
      <c r="AE231" s="49"/>
      <c r="AF231" s="49"/>
      <c r="AG231" s="49"/>
      <c r="AH231" s="49"/>
      <c r="AI231" s="49"/>
      <c r="AJ231" s="49"/>
      <c r="AK231" s="49"/>
      <c r="AL231" s="49"/>
      <c r="AM231" s="49"/>
      <c r="AN231" s="49"/>
      <c r="AO231" s="49"/>
      <c r="AP231" s="49"/>
      <c r="AQ231" s="49"/>
      <c r="AR231" s="49"/>
      <c r="AS231" s="49"/>
      <c r="AT231" s="49"/>
      <c r="AU231" s="49"/>
      <c r="AV231" s="49"/>
      <c r="AW231" s="49"/>
      <c r="AX231" s="49"/>
      <c r="AY231" s="49"/>
      <c r="AZ231" s="49"/>
      <c r="BA231" s="49"/>
      <c r="BB231" s="49"/>
      <c r="BC231" s="49"/>
      <c r="BD231" s="49"/>
      <c r="BE231" s="49"/>
      <c r="BF231" s="49"/>
      <c r="BG231" s="49"/>
      <c r="BH231" s="49"/>
    </row>
    <row r="232" spans="1:60" x14ac:dyDescent="0.25">
      <c r="A232" s="49"/>
      <c r="J232" s="49"/>
      <c r="K232" s="49"/>
      <c r="L232" s="49"/>
      <c r="M232" s="49"/>
      <c r="N232" s="49"/>
      <c r="O232" s="49"/>
      <c r="P232" s="49"/>
      <c r="Q232" s="49"/>
      <c r="R232" s="49"/>
      <c r="S232" s="49"/>
      <c r="T232" s="49"/>
      <c r="U232" s="49"/>
      <c r="V232" s="49"/>
      <c r="W232" s="49"/>
      <c r="X232" s="49"/>
      <c r="Y232" s="49"/>
      <c r="Z232" s="49"/>
      <c r="AA232" s="49"/>
      <c r="AB232" s="49"/>
      <c r="AC232" s="49"/>
      <c r="AD232" s="49"/>
      <c r="AE232" s="49"/>
      <c r="AF232" s="49"/>
      <c r="AG232" s="49"/>
      <c r="AH232" s="49"/>
      <c r="AI232" s="49"/>
      <c r="AJ232" s="49"/>
      <c r="AK232" s="49"/>
      <c r="AL232" s="49"/>
      <c r="AM232" s="49"/>
      <c r="AN232" s="49"/>
      <c r="AO232" s="49"/>
      <c r="AP232" s="49"/>
      <c r="AQ232" s="49"/>
      <c r="AR232" s="49"/>
      <c r="AS232" s="49"/>
      <c r="AT232" s="49"/>
      <c r="AU232" s="49"/>
      <c r="AV232" s="49"/>
      <c r="AW232" s="49"/>
      <c r="AX232" s="49"/>
      <c r="AY232" s="49"/>
      <c r="AZ232" s="49"/>
      <c r="BA232" s="49"/>
      <c r="BB232" s="49"/>
      <c r="BC232" s="49"/>
      <c r="BD232" s="49"/>
      <c r="BE232" s="49"/>
      <c r="BF232" s="49"/>
      <c r="BG232" s="49"/>
      <c r="BH232" s="49"/>
    </row>
    <row r="233" spans="1:60" x14ac:dyDescent="0.25">
      <c r="A233" s="49"/>
      <c r="J233" s="49"/>
      <c r="K233" s="49"/>
      <c r="L233" s="49"/>
      <c r="M233" s="49"/>
      <c r="N233" s="49"/>
      <c r="O233" s="49"/>
      <c r="P233" s="49"/>
      <c r="Q233" s="49"/>
      <c r="R233" s="49"/>
      <c r="S233" s="49"/>
      <c r="T233" s="49"/>
      <c r="U233" s="49"/>
      <c r="V233" s="49"/>
      <c r="W233" s="49"/>
      <c r="X233" s="49"/>
      <c r="Y233" s="49"/>
      <c r="Z233" s="49"/>
      <c r="AA233" s="49"/>
      <c r="AB233" s="49"/>
      <c r="AC233" s="49"/>
      <c r="AD233" s="49"/>
      <c r="AE233" s="49"/>
      <c r="AF233" s="49"/>
      <c r="AG233" s="49"/>
      <c r="AH233" s="49"/>
      <c r="AI233" s="49"/>
      <c r="AJ233" s="49"/>
      <c r="AK233" s="49"/>
      <c r="AL233" s="49"/>
      <c r="AM233" s="49"/>
      <c r="AN233" s="49"/>
      <c r="AO233" s="49"/>
      <c r="AP233" s="49"/>
      <c r="AQ233" s="49"/>
      <c r="AR233" s="49"/>
      <c r="AS233" s="49"/>
      <c r="AT233" s="49"/>
      <c r="AU233" s="49"/>
      <c r="AV233" s="49"/>
      <c r="AW233" s="49"/>
      <c r="AX233" s="49"/>
      <c r="AY233" s="49"/>
      <c r="AZ233" s="49"/>
      <c r="BA233" s="49"/>
      <c r="BB233" s="49"/>
      <c r="BC233" s="49"/>
      <c r="BD233" s="49"/>
      <c r="BE233" s="49"/>
      <c r="BF233" s="49"/>
      <c r="BG233" s="49"/>
      <c r="BH233" s="49"/>
    </row>
    <row r="234" spans="1:60" x14ac:dyDescent="0.25">
      <c r="A234" s="49"/>
      <c r="J234" s="49"/>
      <c r="K234" s="49"/>
      <c r="L234" s="49"/>
      <c r="M234" s="49"/>
      <c r="N234" s="49"/>
      <c r="O234" s="49"/>
      <c r="P234" s="49"/>
      <c r="Q234" s="49"/>
      <c r="R234" s="49"/>
      <c r="S234" s="49"/>
      <c r="T234" s="49"/>
      <c r="U234" s="49"/>
      <c r="V234" s="49"/>
      <c r="W234" s="49"/>
      <c r="X234" s="49"/>
      <c r="Y234" s="49"/>
      <c r="Z234" s="49"/>
      <c r="AA234" s="49"/>
      <c r="AB234" s="49"/>
      <c r="AC234" s="49"/>
      <c r="AD234" s="49"/>
      <c r="AE234" s="49"/>
      <c r="AF234" s="49"/>
      <c r="AG234" s="49"/>
      <c r="AH234" s="49"/>
      <c r="AI234" s="49"/>
      <c r="AJ234" s="49"/>
      <c r="AK234" s="49"/>
      <c r="AL234" s="49"/>
      <c r="AM234" s="49"/>
      <c r="AN234" s="49"/>
      <c r="AO234" s="49"/>
      <c r="AP234" s="49"/>
      <c r="AQ234" s="49"/>
      <c r="AR234" s="49"/>
      <c r="AS234" s="49"/>
      <c r="AT234" s="49"/>
      <c r="AU234" s="49"/>
      <c r="AV234" s="49"/>
      <c r="AW234" s="49"/>
      <c r="AX234" s="49"/>
      <c r="AY234" s="49"/>
      <c r="AZ234" s="49"/>
      <c r="BA234" s="49"/>
      <c r="BB234" s="49"/>
      <c r="BC234" s="49"/>
      <c r="BD234" s="49"/>
      <c r="BE234" s="49"/>
      <c r="BF234" s="49"/>
      <c r="BG234" s="49"/>
      <c r="BH234" s="49"/>
    </row>
    <row r="235" spans="1:60" x14ac:dyDescent="0.25">
      <c r="A235" s="49"/>
      <c r="J235" s="49"/>
      <c r="K235" s="49"/>
      <c r="L235" s="49"/>
      <c r="M235" s="49"/>
      <c r="N235" s="49"/>
      <c r="O235" s="49"/>
      <c r="P235" s="49"/>
      <c r="Q235" s="49"/>
      <c r="R235" s="49"/>
      <c r="S235" s="49"/>
      <c r="T235" s="49"/>
      <c r="U235" s="49"/>
      <c r="V235" s="49"/>
      <c r="W235" s="49"/>
      <c r="X235" s="49"/>
      <c r="Y235" s="49"/>
      <c r="Z235" s="49"/>
      <c r="AA235" s="49"/>
      <c r="AB235" s="49"/>
      <c r="AC235" s="49"/>
      <c r="AD235" s="49"/>
      <c r="AE235" s="49"/>
      <c r="AF235" s="49"/>
      <c r="AG235" s="49"/>
      <c r="AH235" s="49"/>
      <c r="AI235" s="49"/>
      <c r="AJ235" s="49"/>
      <c r="AK235" s="49"/>
      <c r="AL235" s="49"/>
      <c r="AM235" s="49"/>
      <c r="AN235" s="49"/>
      <c r="AO235" s="49"/>
      <c r="AP235" s="49"/>
      <c r="AQ235" s="49"/>
      <c r="AR235" s="49"/>
      <c r="AS235" s="49"/>
      <c r="AT235" s="49"/>
      <c r="AU235" s="49"/>
      <c r="AV235" s="49"/>
      <c r="AW235" s="49"/>
      <c r="AX235" s="49"/>
      <c r="AY235" s="49"/>
      <c r="AZ235" s="49"/>
      <c r="BA235" s="49"/>
      <c r="BB235" s="49"/>
      <c r="BC235" s="49"/>
      <c r="BD235" s="49"/>
      <c r="BE235" s="49"/>
      <c r="BF235" s="49"/>
      <c r="BG235" s="49"/>
      <c r="BH235" s="49"/>
    </row>
    <row r="236" spans="1:60" x14ac:dyDescent="0.25">
      <c r="A236" s="49"/>
      <c r="J236" s="49"/>
      <c r="K236" s="49"/>
      <c r="L236" s="49"/>
      <c r="M236" s="49"/>
      <c r="N236" s="49"/>
      <c r="O236" s="49"/>
      <c r="P236" s="49"/>
      <c r="Q236" s="49"/>
      <c r="R236" s="49"/>
      <c r="S236" s="49"/>
      <c r="T236" s="49"/>
      <c r="U236" s="49"/>
      <c r="V236" s="49"/>
      <c r="W236" s="49"/>
      <c r="X236" s="49"/>
      <c r="Y236" s="49"/>
      <c r="Z236" s="49"/>
      <c r="AA236" s="49"/>
      <c r="AB236" s="49"/>
      <c r="AC236" s="49"/>
      <c r="AD236" s="49"/>
      <c r="AE236" s="49"/>
      <c r="AF236" s="49"/>
      <c r="AG236" s="49"/>
      <c r="AH236" s="49"/>
      <c r="AI236" s="49"/>
      <c r="AJ236" s="49"/>
      <c r="AK236" s="49"/>
      <c r="AL236" s="49"/>
      <c r="AM236" s="49"/>
      <c r="AN236" s="49"/>
      <c r="AO236" s="49"/>
      <c r="AP236" s="49"/>
      <c r="AQ236" s="49"/>
      <c r="AR236" s="49"/>
      <c r="AS236" s="49"/>
      <c r="AT236" s="49"/>
      <c r="AU236" s="49"/>
      <c r="AV236" s="49"/>
      <c r="AW236" s="49"/>
      <c r="AX236" s="49"/>
      <c r="AY236" s="49"/>
      <c r="AZ236" s="49"/>
      <c r="BA236" s="49"/>
      <c r="BB236" s="49"/>
      <c r="BC236" s="49"/>
      <c r="BD236" s="49"/>
      <c r="BE236" s="49"/>
      <c r="BF236" s="49"/>
      <c r="BG236" s="49"/>
      <c r="BH236" s="49"/>
    </row>
    <row r="237" spans="1:60" x14ac:dyDescent="0.25">
      <c r="A237" s="49"/>
      <c r="J237" s="49"/>
      <c r="K237" s="49"/>
      <c r="L237" s="49"/>
      <c r="M237" s="49"/>
      <c r="N237" s="49"/>
      <c r="O237" s="49"/>
      <c r="P237" s="49"/>
      <c r="Q237" s="49"/>
      <c r="R237" s="49"/>
      <c r="S237" s="49"/>
      <c r="T237" s="49"/>
      <c r="U237" s="49"/>
      <c r="V237" s="49"/>
      <c r="W237" s="49"/>
      <c r="X237" s="49"/>
      <c r="Y237" s="49"/>
      <c r="Z237" s="49"/>
      <c r="AA237" s="49"/>
      <c r="AB237" s="49"/>
      <c r="AC237" s="49"/>
      <c r="AD237" s="49"/>
      <c r="AE237" s="49"/>
      <c r="AF237" s="49"/>
      <c r="AG237" s="49"/>
      <c r="AH237" s="49"/>
      <c r="AI237" s="49"/>
      <c r="AJ237" s="49"/>
      <c r="AK237" s="49"/>
      <c r="AL237" s="49"/>
      <c r="AM237" s="49"/>
      <c r="AN237" s="49"/>
      <c r="AO237" s="49"/>
      <c r="AP237" s="49"/>
      <c r="AQ237" s="49"/>
      <c r="AR237" s="49"/>
      <c r="AS237" s="49"/>
      <c r="AT237" s="49"/>
      <c r="AU237" s="49"/>
      <c r="AV237" s="49"/>
      <c r="AW237" s="49"/>
      <c r="AX237" s="49"/>
      <c r="AY237" s="49"/>
      <c r="AZ237" s="49"/>
      <c r="BA237" s="49"/>
      <c r="BB237" s="49"/>
      <c r="BC237" s="49"/>
      <c r="BD237" s="49"/>
      <c r="BE237" s="49"/>
      <c r="BF237" s="49"/>
      <c r="BG237" s="49"/>
      <c r="BH237" s="49"/>
    </row>
    <row r="238" spans="1:60" x14ac:dyDescent="0.25">
      <c r="A238" s="49"/>
      <c r="J238" s="49"/>
      <c r="K238" s="49"/>
      <c r="L238" s="49"/>
      <c r="M238" s="49"/>
      <c r="N238" s="49"/>
      <c r="O238" s="49"/>
      <c r="P238" s="49"/>
      <c r="Q238" s="49"/>
      <c r="R238" s="49"/>
      <c r="S238" s="49"/>
      <c r="T238" s="49"/>
      <c r="U238" s="49"/>
      <c r="V238" s="49"/>
      <c r="W238" s="49"/>
      <c r="X238" s="49"/>
      <c r="Y238" s="49"/>
      <c r="Z238" s="49"/>
      <c r="AA238" s="49"/>
      <c r="AB238" s="49"/>
      <c r="AC238" s="49"/>
      <c r="AD238" s="49"/>
      <c r="AE238" s="49"/>
      <c r="AF238" s="49"/>
      <c r="AG238" s="49"/>
      <c r="AH238" s="49"/>
      <c r="AI238" s="49"/>
      <c r="AJ238" s="49"/>
      <c r="AK238" s="49"/>
      <c r="AL238" s="49"/>
      <c r="AM238" s="49"/>
      <c r="AN238" s="49"/>
      <c r="AO238" s="49"/>
      <c r="AP238" s="49"/>
      <c r="AQ238" s="49"/>
      <c r="AR238" s="49"/>
      <c r="AS238" s="49"/>
      <c r="AT238" s="49"/>
      <c r="AU238" s="49"/>
      <c r="AV238" s="49"/>
      <c r="AW238" s="49"/>
      <c r="AX238" s="49"/>
      <c r="AY238" s="49"/>
      <c r="AZ238" s="49"/>
      <c r="BA238" s="49"/>
      <c r="BB238" s="49"/>
      <c r="BC238" s="49"/>
      <c r="BD238" s="49"/>
      <c r="BE238" s="49"/>
      <c r="BF238" s="49"/>
      <c r="BG238" s="49"/>
      <c r="BH238" s="49"/>
    </row>
    <row r="239" spans="1:60" x14ac:dyDescent="0.25">
      <c r="A239" s="49"/>
      <c r="J239" s="49"/>
      <c r="K239" s="49"/>
      <c r="L239" s="49"/>
      <c r="M239" s="49"/>
      <c r="N239" s="49"/>
      <c r="O239" s="49"/>
      <c r="P239" s="49"/>
      <c r="Q239" s="49"/>
      <c r="R239" s="49"/>
      <c r="S239" s="49"/>
      <c r="T239" s="49"/>
      <c r="U239" s="49"/>
      <c r="V239" s="49"/>
      <c r="W239" s="49"/>
      <c r="X239" s="49"/>
      <c r="Y239" s="49"/>
      <c r="Z239" s="49"/>
      <c r="AA239" s="49"/>
      <c r="AB239" s="49"/>
      <c r="AC239" s="49"/>
      <c r="AD239" s="49"/>
      <c r="AE239" s="49"/>
      <c r="AF239" s="49"/>
      <c r="AG239" s="49"/>
      <c r="AH239" s="49"/>
      <c r="AI239" s="49"/>
      <c r="AJ239" s="49"/>
      <c r="AK239" s="49"/>
      <c r="AL239" s="49"/>
      <c r="AM239" s="49"/>
      <c r="AN239" s="49"/>
      <c r="AO239" s="49"/>
      <c r="AP239" s="49"/>
      <c r="AQ239" s="49"/>
      <c r="AR239" s="49"/>
      <c r="AS239" s="49"/>
      <c r="AT239" s="49"/>
      <c r="AU239" s="49"/>
      <c r="AV239" s="49"/>
      <c r="AW239" s="49"/>
      <c r="AX239" s="49"/>
      <c r="AY239" s="49"/>
      <c r="AZ239" s="49"/>
      <c r="BA239" s="49"/>
      <c r="BB239" s="49"/>
      <c r="BC239" s="49"/>
      <c r="BD239" s="49"/>
      <c r="BE239" s="49"/>
      <c r="BF239" s="49"/>
      <c r="BG239" s="49"/>
      <c r="BH239" s="49"/>
    </row>
    <row r="240" spans="1:60" x14ac:dyDescent="0.25">
      <c r="A240" s="49"/>
      <c r="J240" s="49"/>
      <c r="K240" s="49"/>
      <c r="L240" s="49"/>
      <c r="M240" s="49"/>
      <c r="N240" s="49"/>
      <c r="O240" s="49"/>
      <c r="P240" s="49"/>
      <c r="Q240" s="49"/>
      <c r="R240" s="49"/>
      <c r="S240" s="49"/>
      <c r="T240" s="49"/>
      <c r="U240" s="49"/>
      <c r="V240" s="49"/>
      <c r="W240" s="49"/>
      <c r="X240" s="49"/>
      <c r="Y240" s="49"/>
      <c r="Z240" s="49"/>
      <c r="AA240" s="49"/>
      <c r="AB240" s="49"/>
      <c r="AC240" s="49"/>
      <c r="AD240" s="49"/>
      <c r="AE240" s="49"/>
      <c r="AF240" s="49"/>
      <c r="AG240" s="49"/>
      <c r="AH240" s="49"/>
      <c r="AI240" s="49"/>
      <c r="AJ240" s="49"/>
      <c r="AK240" s="49"/>
      <c r="AL240" s="49"/>
      <c r="AM240" s="49"/>
      <c r="AN240" s="49"/>
      <c r="AO240" s="49"/>
      <c r="AP240" s="49"/>
      <c r="AQ240" s="49"/>
      <c r="AR240" s="49"/>
      <c r="AS240" s="49"/>
      <c r="AT240" s="49"/>
      <c r="AU240" s="49"/>
      <c r="AV240" s="49"/>
      <c r="AW240" s="49"/>
      <c r="AX240" s="49"/>
      <c r="AY240" s="49"/>
      <c r="AZ240" s="49"/>
      <c r="BA240" s="49"/>
      <c r="BB240" s="49"/>
      <c r="BC240" s="49"/>
      <c r="BD240" s="49"/>
      <c r="BE240" s="49"/>
      <c r="BF240" s="49"/>
      <c r="BG240" s="49"/>
      <c r="BH240" s="49"/>
    </row>
    <row r="241" spans="1:60" x14ac:dyDescent="0.25">
      <c r="A241" s="49"/>
      <c r="J241" s="49"/>
      <c r="K241" s="49"/>
      <c r="L241" s="49"/>
      <c r="M241" s="49"/>
      <c r="N241" s="49"/>
      <c r="O241" s="49"/>
      <c r="P241" s="49"/>
      <c r="Q241" s="49"/>
      <c r="R241" s="49"/>
      <c r="S241" s="49"/>
      <c r="T241" s="49"/>
      <c r="U241" s="49"/>
      <c r="V241" s="49"/>
      <c r="W241" s="49"/>
      <c r="X241" s="49"/>
      <c r="Y241" s="49"/>
      <c r="Z241" s="49"/>
      <c r="AA241" s="49"/>
      <c r="AB241" s="49"/>
      <c r="AC241" s="49"/>
      <c r="AD241" s="49"/>
      <c r="AE241" s="49"/>
      <c r="AF241" s="49"/>
      <c r="AG241" s="49"/>
      <c r="AH241" s="49"/>
      <c r="AI241" s="49"/>
      <c r="AJ241" s="49"/>
      <c r="AK241" s="49"/>
      <c r="AL241" s="49"/>
      <c r="AM241" s="49"/>
      <c r="AN241" s="49"/>
      <c r="AO241" s="49"/>
      <c r="AP241" s="49"/>
      <c r="AQ241" s="49"/>
      <c r="AR241" s="49"/>
      <c r="AS241" s="49"/>
      <c r="AT241" s="49"/>
      <c r="AU241" s="49"/>
      <c r="AV241" s="49"/>
      <c r="AW241" s="49"/>
      <c r="AX241" s="49"/>
      <c r="AY241" s="49"/>
      <c r="AZ241" s="49"/>
      <c r="BA241" s="49"/>
      <c r="BB241" s="49"/>
      <c r="BC241" s="49"/>
      <c r="BD241" s="49"/>
      <c r="BE241" s="49"/>
      <c r="BF241" s="49"/>
      <c r="BG241" s="49"/>
      <c r="BH241" s="49"/>
    </row>
    <row r="242" spans="1:60" x14ac:dyDescent="0.25">
      <c r="A242" s="49"/>
      <c r="J242" s="49"/>
      <c r="K242" s="49"/>
      <c r="L242" s="49"/>
      <c r="M242" s="49"/>
      <c r="N242" s="49"/>
      <c r="O242" s="49"/>
      <c r="P242" s="49"/>
      <c r="Q242" s="49"/>
      <c r="R242" s="49"/>
      <c r="S242" s="49"/>
      <c r="T242" s="49"/>
      <c r="U242" s="49"/>
      <c r="V242" s="49"/>
      <c r="W242" s="49"/>
      <c r="X242" s="49"/>
      <c r="Y242" s="49"/>
      <c r="Z242" s="49"/>
      <c r="AA242" s="49"/>
      <c r="AB242" s="49"/>
      <c r="AC242" s="49"/>
      <c r="AD242" s="49"/>
      <c r="AE242" s="49"/>
      <c r="AF242" s="49"/>
      <c r="AG242" s="49"/>
      <c r="AH242" s="49"/>
      <c r="AI242" s="49"/>
      <c r="AJ242" s="49"/>
      <c r="AK242" s="49"/>
      <c r="AL242" s="49"/>
      <c r="AM242" s="49"/>
      <c r="AN242" s="49"/>
      <c r="AO242" s="49"/>
      <c r="AP242" s="49"/>
      <c r="AQ242" s="49"/>
      <c r="AR242" s="49"/>
      <c r="AS242" s="49"/>
      <c r="AT242" s="49"/>
      <c r="AU242" s="49"/>
      <c r="AV242" s="49"/>
      <c r="AW242" s="49"/>
      <c r="AX242" s="49"/>
      <c r="AY242" s="49"/>
      <c r="AZ242" s="49"/>
      <c r="BA242" s="49"/>
      <c r="BB242" s="49"/>
      <c r="BC242" s="49"/>
      <c r="BD242" s="49"/>
      <c r="BE242" s="49"/>
      <c r="BF242" s="49"/>
      <c r="BG242" s="49"/>
      <c r="BH242" s="49"/>
    </row>
    <row r="243" spans="1:60" x14ac:dyDescent="0.25">
      <c r="A243" s="49"/>
      <c r="J243" s="49"/>
      <c r="K243" s="49"/>
      <c r="L243" s="49"/>
      <c r="M243" s="49"/>
      <c r="N243" s="49"/>
      <c r="O243" s="49"/>
      <c r="P243" s="49"/>
      <c r="Q243" s="49"/>
      <c r="R243" s="49"/>
      <c r="S243" s="49"/>
      <c r="T243" s="49"/>
      <c r="U243" s="49"/>
      <c r="V243" s="49"/>
      <c r="W243" s="49"/>
      <c r="X243" s="49"/>
      <c r="Y243" s="49"/>
      <c r="Z243" s="49"/>
      <c r="AA243" s="49"/>
      <c r="AB243" s="49"/>
      <c r="AC243" s="49"/>
      <c r="AD243" s="49"/>
      <c r="AE243" s="49"/>
      <c r="AF243" s="49"/>
      <c r="AG243" s="49"/>
      <c r="AH243" s="49"/>
      <c r="AI243" s="49"/>
      <c r="AJ243" s="49"/>
      <c r="AK243" s="49"/>
      <c r="AL243" s="49"/>
      <c r="AM243" s="49"/>
      <c r="AN243" s="49"/>
      <c r="AO243" s="49"/>
      <c r="AP243" s="49"/>
      <c r="AQ243" s="49"/>
      <c r="AR243" s="49"/>
      <c r="AS243" s="49"/>
      <c r="AT243" s="49"/>
      <c r="AU243" s="49"/>
      <c r="AV243" s="49"/>
      <c r="AW243" s="49"/>
      <c r="AX243" s="49"/>
      <c r="AY243" s="49"/>
      <c r="AZ243" s="49"/>
      <c r="BA243" s="49"/>
      <c r="BB243" s="49"/>
      <c r="BC243" s="49"/>
      <c r="BD243" s="49"/>
      <c r="BE243" s="49"/>
      <c r="BF243" s="49"/>
      <c r="BG243" s="49"/>
      <c r="BH243" s="49"/>
    </row>
    <row r="244" spans="1:60" x14ac:dyDescent="0.25">
      <c r="A244" s="49"/>
      <c r="J244" s="49"/>
      <c r="K244" s="49"/>
      <c r="L244" s="49"/>
      <c r="M244" s="49"/>
      <c r="N244" s="49"/>
      <c r="O244" s="49"/>
      <c r="P244" s="49"/>
      <c r="Q244" s="49"/>
      <c r="R244" s="49"/>
      <c r="S244" s="49"/>
      <c r="T244" s="49"/>
      <c r="U244" s="49"/>
      <c r="V244" s="49"/>
      <c r="W244" s="49"/>
      <c r="X244" s="49"/>
      <c r="Y244" s="49"/>
      <c r="Z244" s="49"/>
      <c r="AA244" s="49"/>
      <c r="AB244" s="49"/>
      <c r="AC244" s="49"/>
      <c r="AD244" s="49"/>
      <c r="AE244" s="49"/>
      <c r="AF244" s="49"/>
      <c r="AG244" s="49"/>
      <c r="AH244" s="49"/>
      <c r="AI244" s="49"/>
      <c r="AJ244" s="49"/>
      <c r="AK244" s="49"/>
      <c r="AL244" s="49"/>
      <c r="AM244" s="49"/>
      <c r="AN244" s="49"/>
      <c r="AO244" s="49"/>
      <c r="AP244" s="49"/>
      <c r="AQ244" s="49"/>
      <c r="AR244" s="49"/>
      <c r="AS244" s="49"/>
      <c r="AT244" s="49"/>
      <c r="AU244" s="49"/>
      <c r="AV244" s="49"/>
      <c r="AW244" s="49"/>
      <c r="AX244" s="49"/>
      <c r="AY244" s="49"/>
      <c r="AZ244" s="49"/>
      <c r="BA244" s="49"/>
      <c r="BB244" s="49"/>
      <c r="BC244" s="49"/>
      <c r="BD244" s="49"/>
      <c r="BE244" s="49"/>
      <c r="BF244" s="49"/>
      <c r="BG244" s="49"/>
      <c r="BH244" s="49"/>
    </row>
    <row r="245" spans="1:60" x14ac:dyDescent="0.25">
      <c r="A245" s="49"/>
    </row>
    <row r="246" spans="1:60" x14ac:dyDescent="0.25">
      <c r="A246" s="49"/>
    </row>
    <row r="247" spans="1:60" x14ac:dyDescent="0.25">
      <c r="A247" s="49"/>
    </row>
    <row r="248" spans="1:60" x14ac:dyDescent="0.25">
      <c r="A248" s="49"/>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topLeftCell="A4" zoomScale="90" zoomScaleNormal="90" workbookViewId="0">
      <selection activeCell="C8" sqref="C8"/>
    </sheetView>
  </sheetViews>
  <sheetFormatPr baseColWidth="10" defaultRowHeight="15" x14ac:dyDescent="0.25"/>
  <cols>
    <col min="2" max="2" width="24.140625" customWidth="1"/>
    <col min="3" max="3" width="70.140625" customWidth="1"/>
    <col min="4" max="4" width="29.85546875" customWidth="1"/>
  </cols>
  <sheetData>
    <row r="1" spans="1:37" ht="23.25" x14ac:dyDescent="0.25">
      <c r="A1" s="49"/>
      <c r="B1" s="335" t="s">
        <v>53</v>
      </c>
      <c r="C1" s="335"/>
      <c r="D1" s="335"/>
      <c r="E1" s="49"/>
      <c r="F1" s="49"/>
      <c r="G1" s="49"/>
      <c r="H1" s="49"/>
      <c r="I1" s="49"/>
      <c r="J1" s="49"/>
      <c r="K1" s="49"/>
      <c r="L1" s="49"/>
      <c r="M1" s="49"/>
      <c r="N1" s="49"/>
      <c r="O1" s="49"/>
      <c r="P1" s="49"/>
      <c r="Q1" s="49"/>
      <c r="R1" s="49"/>
      <c r="S1" s="49"/>
      <c r="T1" s="49"/>
      <c r="U1" s="49"/>
      <c r="V1" s="49"/>
      <c r="W1" s="49"/>
      <c r="X1" s="49"/>
      <c r="Y1" s="49"/>
      <c r="Z1" s="49"/>
      <c r="AA1" s="49"/>
      <c r="AB1" s="49"/>
      <c r="AC1" s="49"/>
      <c r="AD1" s="49"/>
      <c r="AE1" s="49"/>
    </row>
    <row r="2" spans="1:37" ht="15.75" thickBot="1" x14ac:dyDescent="0.3">
      <c r="A2" s="49"/>
      <c r="B2" s="49"/>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row>
    <row r="3" spans="1:37" ht="26.25" thickBot="1" x14ac:dyDescent="0.3">
      <c r="A3" s="49"/>
      <c r="B3" s="3"/>
      <c r="C3" s="89" t="s">
        <v>50</v>
      </c>
      <c r="D3" s="90" t="s">
        <v>4</v>
      </c>
      <c r="E3" s="49"/>
      <c r="F3" s="49"/>
      <c r="G3" s="49"/>
      <c r="H3" s="49"/>
      <c r="I3" s="49"/>
      <c r="J3" s="49"/>
      <c r="K3" s="49"/>
      <c r="L3" s="49"/>
      <c r="M3" s="49"/>
      <c r="N3" s="49"/>
      <c r="O3" s="49"/>
      <c r="P3" s="49"/>
      <c r="Q3" s="49"/>
      <c r="R3" s="49"/>
      <c r="S3" s="49"/>
      <c r="T3" s="49"/>
      <c r="U3" s="49"/>
      <c r="V3" s="49"/>
      <c r="W3" s="49"/>
      <c r="X3" s="49"/>
      <c r="Y3" s="49"/>
      <c r="Z3" s="49"/>
      <c r="AA3" s="49"/>
      <c r="AB3" s="49"/>
      <c r="AC3" s="49"/>
      <c r="AD3" s="49"/>
      <c r="AE3" s="49"/>
    </row>
    <row r="4" spans="1:37" ht="51" x14ac:dyDescent="0.25">
      <c r="A4" s="49"/>
      <c r="B4" s="97" t="s">
        <v>49</v>
      </c>
      <c r="C4" s="94" t="s">
        <v>206</v>
      </c>
      <c r="D4" s="91">
        <v>0.2</v>
      </c>
      <c r="E4" s="49"/>
      <c r="F4" s="49"/>
      <c r="G4" s="49"/>
      <c r="H4" s="49"/>
      <c r="I4" s="49"/>
      <c r="J4" s="49"/>
      <c r="K4" s="49"/>
      <c r="L4" s="49"/>
      <c r="M4" s="49"/>
      <c r="N4" s="49"/>
      <c r="O4" s="49"/>
      <c r="P4" s="49"/>
      <c r="Q4" s="49"/>
      <c r="R4" s="49"/>
      <c r="S4" s="49"/>
      <c r="T4" s="49"/>
      <c r="U4" s="49"/>
      <c r="V4" s="49"/>
      <c r="W4" s="49"/>
      <c r="X4" s="49"/>
      <c r="Y4" s="49"/>
      <c r="Z4" s="49"/>
      <c r="AA4" s="49"/>
      <c r="AB4" s="49"/>
      <c r="AC4" s="49"/>
      <c r="AD4" s="49"/>
      <c r="AE4" s="49"/>
    </row>
    <row r="5" spans="1:37" ht="51" x14ac:dyDescent="0.25">
      <c r="A5" s="49"/>
      <c r="B5" s="98" t="s">
        <v>51</v>
      </c>
      <c r="C5" s="95" t="s">
        <v>207</v>
      </c>
      <c r="D5" s="92">
        <v>0.4</v>
      </c>
      <c r="E5" s="49"/>
      <c r="F5" s="49"/>
      <c r="G5" s="49"/>
      <c r="H5" s="49"/>
      <c r="I5" s="49"/>
      <c r="J5" s="49"/>
      <c r="K5" s="49"/>
      <c r="L5" s="49"/>
      <c r="M5" s="49"/>
      <c r="N5" s="49"/>
      <c r="O5" s="49"/>
      <c r="P5" s="49"/>
      <c r="Q5" s="49"/>
      <c r="R5" s="49"/>
      <c r="S5" s="49"/>
      <c r="T5" s="49"/>
      <c r="U5" s="49"/>
      <c r="V5" s="49"/>
      <c r="W5" s="49"/>
      <c r="X5" s="49"/>
      <c r="Y5" s="49"/>
      <c r="Z5" s="49"/>
      <c r="AA5" s="49"/>
      <c r="AB5" s="49"/>
      <c r="AC5" s="49"/>
      <c r="AD5" s="49"/>
      <c r="AE5" s="49"/>
    </row>
    <row r="6" spans="1:37" ht="51" x14ac:dyDescent="0.25">
      <c r="A6" s="49"/>
      <c r="B6" s="99" t="s">
        <v>103</v>
      </c>
      <c r="C6" s="95" t="s">
        <v>100</v>
      </c>
      <c r="D6" s="92">
        <v>0.6</v>
      </c>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7" ht="76.5" x14ac:dyDescent="0.25">
      <c r="A7" s="49"/>
      <c r="B7" s="100" t="s">
        <v>6</v>
      </c>
      <c r="C7" s="95" t="s">
        <v>101</v>
      </c>
      <c r="D7" s="92">
        <v>0.8</v>
      </c>
      <c r="E7" s="49"/>
      <c r="F7" s="49"/>
      <c r="G7" s="49"/>
      <c r="H7" s="49"/>
      <c r="I7" s="49"/>
      <c r="J7" s="49"/>
      <c r="K7" s="49"/>
      <c r="L7" s="49"/>
      <c r="M7" s="49"/>
      <c r="N7" s="49"/>
      <c r="O7" s="49"/>
      <c r="P7" s="49"/>
      <c r="Q7" s="49"/>
      <c r="R7" s="49"/>
      <c r="S7" s="49"/>
      <c r="T7" s="49"/>
      <c r="U7" s="49"/>
      <c r="V7" s="49"/>
      <c r="W7" s="49"/>
      <c r="X7" s="49"/>
      <c r="Y7" s="49"/>
      <c r="Z7" s="49"/>
      <c r="AA7" s="49"/>
      <c r="AB7" s="49"/>
      <c r="AC7" s="49"/>
      <c r="AD7" s="49"/>
      <c r="AE7" s="49"/>
    </row>
    <row r="8" spans="1:37" ht="51.75" thickBot="1" x14ac:dyDescent="0.3">
      <c r="A8" s="49"/>
      <c r="B8" s="101" t="s">
        <v>52</v>
      </c>
      <c r="C8" s="96" t="s">
        <v>102</v>
      </c>
      <c r="D8" s="93">
        <v>1</v>
      </c>
      <c r="E8" s="49"/>
      <c r="F8" s="49"/>
      <c r="G8" s="49"/>
      <c r="H8" s="49"/>
      <c r="I8" s="49"/>
      <c r="J8" s="49"/>
      <c r="K8" s="49"/>
      <c r="L8" s="49"/>
      <c r="M8" s="49"/>
      <c r="N8" s="49"/>
      <c r="O8" s="49"/>
      <c r="P8" s="49"/>
      <c r="Q8" s="49"/>
      <c r="R8" s="49"/>
      <c r="S8" s="49"/>
      <c r="T8" s="49"/>
      <c r="U8" s="49"/>
      <c r="V8" s="49"/>
      <c r="W8" s="49"/>
      <c r="X8" s="49"/>
      <c r="Y8" s="49"/>
      <c r="Z8" s="49"/>
      <c r="AA8" s="49"/>
      <c r="AB8" s="49"/>
      <c r="AC8" s="49"/>
      <c r="AD8" s="49"/>
      <c r="AE8" s="49"/>
    </row>
    <row r="9" spans="1:37" x14ac:dyDescent="0.25">
      <c r="A9" s="49"/>
      <c r="B9" s="73"/>
      <c r="C9" s="73"/>
      <c r="D9" s="73"/>
      <c r="E9" s="49"/>
      <c r="F9" s="49"/>
      <c r="G9" s="49"/>
      <c r="H9" s="49"/>
      <c r="I9" s="49"/>
      <c r="J9" s="49"/>
      <c r="K9" s="49"/>
      <c r="L9" s="49"/>
      <c r="M9" s="49"/>
      <c r="N9" s="49"/>
      <c r="O9" s="49"/>
      <c r="P9" s="49"/>
      <c r="Q9" s="49"/>
      <c r="R9" s="49"/>
      <c r="S9" s="49"/>
      <c r="T9" s="49"/>
      <c r="U9" s="49"/>
      <c r="V9" s="49"/>
      <c r="W9" s="49"/>
      <c r="X9" s="49"/>
      <c r="Y9" s="49"/>
      <c r="Z9" s="49"/>
      <c r="AA9" s="49"/>
      <c r="AB9" s="49"/>
      <c r="AC9" s="49"/>
      <c r="AD9" s="49"/>
      <c r="AE9" s="49"/>
      <c r="AF9" s="49"/>
      <c r="AG9" s="49"/>
      <c r="AH9" s="49"/>
      <c r="AI9" s="49"/>
      <c r="AJ9" s="49"/>
      <c r="AK9" s="49"/>
    </row>
    <row r="10" spans="1:37" ht="16.5" x14ac:dyDescent="0.25">
      <c r="A10" s="49"/>
      <c r="B10" s="74"/>
      <c r="C10" s="73"/>
      <c r="D10" s="73"/>
      <c r="E10" s="49"/>
      <c r="F10" s="49"/>
      <c r="G10" s="49"/>
      <c r="H10" s="49"/>
      <c r="I10" s="49"/>
      <c r="J10" s="49"/>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row>
    <row r="11" spans="1:37" x14ac:dyDescent="0.25">
      <c r="A11" s="49"/>
      <c r="B11" s="73"/>
      <c r="C11" s="73"/>
      <c r="D11" s="73"/>
      <c r="E11" s="49"/>
      <c r="F11" s="49"/>
      <c r="G11" s="49"/>
      <c r="H11" s="49"/>
      <c r="I11" s="49"/>
      <c r="J11" s="49"/>
      <c r="K11" s="49"/>
      <c r="L11" s="49"/>
      <c r="M11" s="49"/>
      <c r="N11" s="49"/>
      <c r="O11" s="49"/>
      <c r="P11" s="49"/>
      <c r="Q11" s="49"/>
      <c r="R11" s="49"/>
      <c r="S11" s="49"/>
      <c r="T11" s="49"/>
      <c r="U11" s="49"/>
      <c r="V11" s="49"/>
      <c r="W11" s="49"/>
      <c r="X11" s="49"/>
      <c r="Y11" s="49"/>
      <c r="Z11" s="49"/>
      <c r="AA11" s="49"/>
      <c r="AB11" s="49"/>
      <c r="AC11" s="49"/>
      <c r="AD11" s="49"/>
      <c r="AE11" s="49"/>
      <c r="AF11" s="49"/>
      <c r="AG11" s="49"/>
      <c r="AH11" s="49"/>
      <c r="AI11" s="49"/>
      <c r="AJ11" s="49"/>
      <c r="AK11" s="49"/>
    </row>
    <row r="12" spans="1:37" x14ac:dyDescent="0.25">
      <c r="A12" s="49"/>
      <c r="B12" s="73"/>
      <c r="C12" s="73"/>
      <c r="D12" s="73"/>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row>
    <row r="13" spans="1:37" x14ac:dyDescent="0.25">
      <c r="A13" s="49"/>
      <c r="B13" s="73"/>
      <c r="C13" s="73"/>
      <c r="D13" s="73"/>
      <c r="E13" s="49"/>
      <c r="F13" s="49"/>
      <c r="G13" s="49"/>
      <c r="H13" s="49"/>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row>
    <row r="14" spans="1:37" x14ac:dyDescent="0.25">
      <c r="A14" s="49"/>
      <c r="B14" s="73"/>
      <c r="C14" s="73"/>
      <c r="D14" s="73"/>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row>
    <row r="15" spans="1:37" x14ac:dyDescent="0.25">
      <c r="A15" s="49"/>
      <c r="B15" s="73"/>
      <c r="C15" s="73"/>
      <c r="D15" s="73"/>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row>
    <row r="16" spans="1:37" x14ac:dyDescent="0.25">
      <c r="A16" s="49"/>
      <c r="B16" s="73"/>
      <c r="C16" s="73"/>
      <c r="D16" s="73"/>
      <c r="E16" s="49"/>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row>
    <row r="17" spans="1:37" x14ac:dyDescent="0.25">
      <c r="A17" s="49"/>
      <c r="B17" s="73"/>
      <c r="C17" s="73"/>
      <c r="D17" s="73"/>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row>
    <row r="18" spans="1:37" x14ac:dyDescent="0.25">
      <c r="A18" s="49"/>
      <c r="B18" s="73"/>
      <c r="C18" s="73"/>
      <c r="D18" s="73"/>
      <c r="E18" s="49"/>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row>
    <row r="19" spans="1:37" x14ac:dyDescent="0.25">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row>
    <row r="20" spans="1:37" x14ac:dyDescent="0.25">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row>
    <row r="21" spans="1:37" x14ac:dyDescent="0.25">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row>
    <row r="22" spans="1:37" x14ac:dyDescent="0.25">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row>
    <row r="23" spans="1:37" x14ac:dyDescent="0.25">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row>
    <row r="24" spans="1:37" x14ac:dyDescent="0.25">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row>
    <row r="25" spans="1:37" x14ac:dyDescent="0.25">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row>
    <row r="26" spans="1:37" x14ac:dyDescent="0.25">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row>
    <row r="27" spans="1:37" x14ac:dyDescent="0.25">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row>
    <row r="28" spans="1:37" x14ac:dyDescent="0.25">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row>
    <row r="29" spans="1:37" x14ac:dyDescent="0.25">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row>
    <row r="30" spans="1:37" x14ac:dyDescent="0.25">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row>
    <row r="31" spans="1:37" x14ac:dyDescent="0.25">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row>
    <row r="32" spans="1:37" x14ac:dyDescent="0.25">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row>
    <row r="33" spans="1:31" x14ac:dyDescent="0.25">
      <c r="A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row>
    <row r="34" spans="1:31" x14ac:dyDescent="0.25">
      <c r="A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row>
    <row r="35" spans="1:31" x14ac:dyDescent="0.25">
      <c r="A35" s="49"/>
    </row>
    <row r="36" spans="1:31" x14ac:dyDescent="0.25">
      <c r="A36" s="49"/>
    </row>
    <row r="37" spans="1:31" x14ac:dyDescent="0.25">
      <c r="A37" s="49"/>
    </row>
    <row r="38" spans="1:31" x14ac:dyDescent="0.25">
      <c r="A38" s="49"/>
    </row>
    <row r="39" spans="1:31" x14ac:dyDescent="0.25">
      <c r="A39" s="49"/>
    </row>
    <row r="40" spans="1:31" x14ac:dyDescent="0.25">
      <c r="A40" s="49"/>
    </row>
    <row r="41" spans="1:31" x14ac:dyDescent="0.25">
      <c r="A41" s="49"/>
    </row>
    <row r="42" spans="1:31" x14ac:dyDescent="0.25">
      <c r="A42" s="49"/>
    </row>
    <row r="43" spans="1:31" x14ac:dyDescent="0.25">
      <c r="A43" s="49"/>
    </row>
    <row r="44" spans="1:31" x14ac:dyDescent="0.25">
      <c r="A44" s="49"/>
    </row>
    <row r="45" spans="1:31" x14ac:dyDescent="0.25">
      <c r="A45" s="49"/>
    </row>
    <row r="46" spans="1:31" x14ac:dyDescent="0.25">
      <c r="A46" s="49"/>
    </row>
    <row r="47" spans="1:31" x14ac:dyDescent="0.25">
      <c r="A47" s="49"/>
    </row>
    <row r="48" spans="1:31" x14ac:dyDescent="0.25">
      <c r="A48" s="49"/>
    </row>
    <row r="49" spans="1:1" x14ac:dyDescent="0.25">
      <c r="A49" s="49"/>
    </row>
    <row r="50" spans="1:1" x14ac:dyDescent="0.25">
      <c r="A50" s="49"/>
    </row>
    <row r="51" spans="1:1" x14ac:dyDescent="0.25">
      <c r="A51" s="49"/>
    </row>
    <row r="52" spans="1:1" x14ac:dyDescent="0.25">
      <c r="A52" s="49"/>
    </row>
    <row r="53" spans="1:1" x14ac:dyDescent="0.25">
      <c r="A53" s="49"/>
    </row>
    <row r="54" spans="1:1" x14ac:dyDescent="0.25">
      <c r="A54" s="49"/>
    </row>
    <row r="55" spans="1:1" x14ac:dyDescent="0.25">
      <c r="A55" s="49"/>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D6" sqref="D6"/>
    </sheetView>
  </sheetViews>
  <sheetFormatPr baseColWidth="10" defaultRowHeight="15" x14ac:dyDescent="0.25"/>
  <cols>
    <col min="2" max="2" width="42" customWidth="1"/>
    <col min="3" max="3" width="61.85546875" customWidth="1"/>
    <col min="4" max="4" width="110.85546875" customWidth="1"/>
    <col min="5" max="5" width="144.7109375" bestFit="1" customWidth="1"/>
  </cols>
  <sheetData>
    <row r="1" spans="1:21" ht="33.75" x14ac:dyDescent="0.25">
      <c r="A1" s="49"/>
      <c r="B1" s="336" t="s">
        <v>61</v>
      </c>
      <c r="C1" s="336"/>
      <c r="D1" s="336"/>
      <c r="E1" s="49"/>
      <c r="F1" s="49"/>
      <c r="G1" s="49"/>
      <c r="H1" s="49"/>
      <c r="I1" s="49"/>
      <c r="J1" s="49"/>
      <c r="K1" s="49"/>
      <c r="L1" s="49"/>
      <c r="M1" s="49"/>
      <c r="N1" s="49"/>
      <c r="O1" s="49"/>
      <c r="P1" s="49"/>
      <c r="Q1" s="49"/>
      <c r="R1" s="49"/>
      <c r="S1" s="49"/>
      <c r="T1" s="49"/>
      <c r="U1" s="49"/>
    </row>
    <row r="2" spans="1:21" ht="15.75" thickBot="1" x14ac:dyDescent="0.3">
      <c r="A2" s="49"/>
      <c r="B2" s="49"/>
      <c r="C2" s="49"/>
      <c r="D2" s="49"/>
      <c r="E2" s="49"/>
      <c r="F2" s="49"/>
      <c r="G2" s="49"/>
      <c r="H2" s="49"/>
      <c r="I2" s="49"/>
      <c r="J2" s="49"/>
      <c r="K2" s="49"/>
      <c r="L2" s="49"/>
      <c r="M2" s="49"/>
      <c r="N2" s="49"/>
      <c r="O2" s="49"/>
      <c r="P2" s="49"/>
      <c r="Q2" s="49"/>
      <c r="R2" s="49"/>
      <c r="S2" s="49"/>
      <c r="T2" s="49"/>
      <c r="U2" s="49"/>
    </row>
    <row r="3" spans="1:21" ht="60.75" thickBot="1" x14ac:dyDescent="0.3">
      <c r="A3" s="49"/>
      <c r="B3" s="70"/>
      <c r="C3" s="113" t="s">
        <v>54</v>
      </c>
      <c r="D3" s="113" t="s">
        <v>55</v>
      </c>
      <c r="E3" s="49"/>
      <c r="F3" s="49"/>
      <c r="G3" s="49"/>
      <c r="H3" s="49"/>
      <c r="I3" s="49"/>
      <c r="J3" s="49"/>
      <c r="K3" s="49"/>
      <c r="L3" s="49"/>
      <c r="M3" s="49"/>
      <c r="N3" s="49"/>
      <c r="O3" s="49"/>
      <c r="P3" s="49"/>
      <c r="Q3" s="49"/>
      <c r="R3" s="49"/>
      <c r="S3" s="49"/>
      <c r="T3" s="49"/>
      <c r="U3" s="49"/>
    </row>
    <row r="4" spans="1:21" ht="44.1" customHeight="1" x14ac:dyDescent="0.25">
      <c r="A4" s="69" t="s">
        <v>81</v>
      </c>
      <c r="B4" s="102" t="s">
        <v>99</v>
      </c>
      <c r="C4" s="111" t="s">
        <v>150</v>
      </c>
      <c r="D4" s="112" t="s">
        <v>95</v>
      </c>
      <c r="E4" s="49"/>
      <c r="F4" s="49"/>
      <c r="G4" s="49"/>
      <c r="H4" s="49"/>
      <c r="I4" s="49"/>
      <c r="J4" s="49"/>
      <c r="K4" s="49"/>
      <c r="L4" s="49"/>
      <c r="M4" s="49"/>
      <c r="N4" s="49"/>
      <c r="O4" s="49"/>
      <c r="P4" s="49"/>
      <c r="Q4" s="49"/>
      <c r="R4" s="49"/>
      <c r="S4" s="49"/>
      <c r="T4" s="49"/>
      <c r="U4" s="49"/>
    </row>
    <row r="5" spans="1:21" ht="101.25" x14ac:dyDescent="0.25">
      <c r="A5" s="69" t="s">
        <v>82</v>
      </c>
      <c r="B5" s="103" t="s">
        <v>57</v>
      </c>
      <c r="C5" s="107" t="s">
        <v>208</v>
      </c>
      <c r="D5" s="109" t="s">
        <v>96</v>
      </c>
      <c r="E5" s="49"/>
      <c r="F5" s="49"/>
      <c r="G5" s="49"/>
      <c r="H5" s="49"/>
      <c r="I5" s="49"/>
      <c r="J5" s="49"/>
      <c r="K5" s="49"/>
      <c r="L5" s="49"/>
      <c r="M5" s="49"/>
      <c r="N5" s="49"/>
      <c r="O5" s="49"/>
      <c r="P5" s="49"/>
      <c r="Q5" s="49"/>
      <c r="R5" s="49"/>
      <c r="S5" s="49"/>
      <c r="T5" s="49"/>
      <c r="U5" s="49"/>
    </row>
    <row r="6" spans="1:21" ht="67.5" x14ac:dyDescent="0.25">
      <c r="A6" s="69" t="s">
        <v>79</v>
      </c>
      <c r="B6" s="104" t="s">
        <v>58</v>
      </c>
      <c r="C6" s="107" t="s">
        <v>92</v>
      </c>
      <c r="D6" s="109" t="s">
        <v>98</v>
      </c>
      <c r="E6" s="49"/>
      <c r="F6" s="49"/>
      <c r="G6" s="49"/>
      <c r="H6" s="49"/>
      <c r="I6" s="49"/>
      <c r="J6" s="49"/>
      <c r="K6" s="49"/>
      <c r="L6" s="49"/>
      <c r="M6" s="49"/>
      <c r="N6" s="49"/>
      <c r="O6" s="49"/>
      <c r="P6" s="49"/>
      <c r="Q6" s="49"/>
      <c r="R6" s="49"/>
      <c r="S6" s="49"/>
      <c r="T6" s="49"/>
      <c r="U6" s="49"/>
    </row>
    <row r="7" spans="1:21" ht="101.25" x14ac:dyDescent="0.25">
      <c r="A7" s="69" t="s">
        <v>7</v>
      </c>
      <c r="B7" s="105" t="s">
        <v>59</v>
      </c>
      <c r="C7" s="107" t="s">
        <v>93</v>
      </c>
      <c r="D7" s="109" t="s">
        <v>97</v>
      </c>
      <c r="E7" s="49"/>
      <c r="F7" s="49"/>
      <c r="G7" s="49"/>
      <c r="H7" s="49"/>
      <c r="I7" s="49"/>
      <c r="J7" s="49"/>
      <c r="K7" s="49"/>
      <c r="L7" s="49"/>
      <c r="M7" s="49"/>
      <c r="N7" s="49"/>
      <c r="O7" s="49"/>
      <c r="P7" s="49"/>
      <c r="Q7" s="49"/>
      <c r="R7" s="49"/>
      <c r="S7" s="49"/>
      <c r="T7" s="49"/>
      <c r="U7" s="49"/>
    </row>
    <row r="8" spans="1:21" ht="68.25" thickBot="1" x14ac:dyDescent="0.3">
      <c r="A8" s="69" t="s">
        <v>83</v>
      </c>
      <c r="B8" s="106" t="s">
        <v>60</v>
      </c>
      <c r="C8" s="108" t="s">
        <v>94</v>
      </c>
      <c r="D8" s="110" t="s">
        <v>114</v>
      </c>
      <c r="E8" s="49"/>
      <c r="F8" s="49"/>
      <c r="G8" s="49"/>
      <c r="H8" s="49"/>
      <c r="I8" s="49"/>
      <c r="J8" s="49"/>
      <c r="K8" s="49"/>
      <c r="L8" s="49"/>
      <c r="M8" s="49"/>
      <c r="N8" s="49"/>
      <c r="O8" s="49"/>
      <c r="P8" s="49"/>
      <c r="Q8" s="49"/>
      <c r="R8" s="49"/>
      <c r="S8" s="49"/>
      <c r="T8" s="49"/>
      <c r="U8" s="49"/>
    </row>
    <row r="9" spans="1:21" ht="20.25" x14ac:dyDescent="0.25">
      <c r="A9" s="69"/>
      <c r="B9" s="69"/>
      <c r="C9" s="71"/>
      <c r="D9" s="71"/>
      <c r="E9" s="49"/>
      <c r="F9" s="49"/>
      <c r="G9" s="49"/>
      <c r="H9" s="49"/>
      <c r="I9" s="49"/>
      <c r="J9" s="49"/>
      <c r="K9" s="49"/>
      <c r="L9" s="49"/>
      <c r="M9" s="49"/>
      <c r="N9" s="49"/>
      <c r="O9" s="49"/>
      <c r="P9" s="49"/>
      <c r="Q9" s="49"/>
      <c r="R9" s="49"/>
      <c r="S9" s="49"/>
      <c r="T9" s="49"/>
      <c r="U9" s="49"/>
    </row>
    <row r="10" spans="1:21" ht="16.5" x14ac:dyDescent="0.25">
      <c r="A10" s="69"/>
      <c r="B10" s="72"/>
      <c r="C10" s="72"/>
      <c r="D10" s="72"/>
      <c r="E10" s="49"/>
      <c r="F10" s="49"/>
      <c r="G10" s="49"/>
      <c r="H10" s="49"/>
      <c r="I10" s="49"/>
      <c r="J10" s="49"/>
      <c r="K10" s="49"/>
      <c r="L10" s="49"/>
      <c r="M10" s="49"/>
      <c r="N10" s="49"/>
      <c r="O10" s="49"/>
      <c r="P10" s="49"/>
      <c r="Q10" s="49"/>
      <c r="R10" s="49"/>
      <c r="S10" s="49"/>
      <c r="T10" s="49"/>
      <c r="U10" s="49"/>
    </row>
    <row r="11" spans="1:21" x14ac:dyDescent="0.25">
      <c r="A11" s="69"/>
      <c r="B11" s="69" t="s">
        <v>89</v>
      </c>
      <c r="C11" s="69" t="s">
        <v>138</v>
      </c>
      <c r="D11" s="69" t="s">
        <v>145</v>
      </c>
      <c r="E11" s="49"/>
      <c r="F11" s="49"/>
      <c r="G11" s="49"/>
      <c r="H11" s="49"/>
      <c r="I11" s="49"/>
      <c r="J11" s="49"/>
      <c r="K11" s="49"/>
      <c r="L11" s="49"/>
      <c r="M11" s="49"/>
      <c r="N11" s="49"/>
      <c r="O11" s="49"/>
      <c r="P11" s="49"/>
      <c r="Q11" s="49"/>
      <c r="R11" s="49"/>
      <c r="S11" s="49"/>
      <c r="T11" s="49"/>
      <c r="U11" s="49"/>
    </row>
    <row r="12" spans="1:21" x14ac:dyDescent="0.25">
      <c r="A12" s="69"/>
      <c r="B12" s="69" t="s">
        <v>87</v>
      </c>
      <c r="C12" s="69" t="s">
        <v>142</v>
      </c>
      <c r="D12" s="69" t="s">
        <v>146</v>
      </c>
      <c r="E12" s="49"/>
      <c r="F12" s="49"/>
      <c r="G12" s="49"/>
      <c r="H12" s="49"/>
      <c r="I12" s="49"/>
      <c r="J12" s="49"/>
      <c r="K12" s="49"/>
      <c r="L12" s="49"/>
      <c r="M12" s="49"/>
      <c r="N12" s="49"/>
      <c r="O12" s="49"/>
      <c r="P12" s="49"/>
      <c r="Q12" s="49"/>
      <c r="R12" s="49"/>
      <c r="S12" s="49"/>
      <c r="T12" s="49"/>
      <c r="U12" s="49"/>
    </row>
    <row r="13" spans="1:21" x14ac:dyDescent="0.25">
      <c r="A13" s="69"/>
      <c r="B13" s="69"/>
      <c r="C13" s="69" t="s">
        <v>141</v>
      </c>
      <c r="D13" s="69" t="s">
        <v>147</v>
      </c>
      <c r="E13" s="49"/>
      <c r="F13" s="49"/>
      <c r="G13" s="49"/>
      <c r="H13" s="49"/>
      <c r="I13" s="49"/>
      <c r="J13" s="49"/>
      <c r="K13" s="49"/>
      <c r="L13" s="49"/>
      <c r="M13" s="49"/>
      <c r="N13" s="49"/>
      <c r="O13" s="49"/>
      <c r="P13" s="49"/>
      <c r="Q13" s="49"/>
      <c r="R13" s="49"/>
      <c r="S13" s="49"/>
      <c r="T13" s="49"/>
      <c r="U13" s="49"/>
    </row>
    <row r="14" spans="1:21" x14ac:dyDescent="0.25">
      <c r="A14" s="69"/>
      <c r="B14" s="69"/>
      <c r="C14" s="69" t="s">
        <v>143</v>
      </c>
      <c r="D14" s="69" t="s">
        <v>148</v>
      </c>
      <c r="E14" s="49"/>
      <c r="F14" s="49"/>
      <c r="G14" s="49"/>
      <c r="H14" s="49"/>
      <c r="I14" s="49"/>
      <c r="J14" s="49"/>
      <c r="K14" s="49"/>
      <c r="L14" s="49"/>
      <c r="M14" s="49"/>
      <c r="N14" s="49"/>
      <c r="O14" s="49"/>
      <c r="P14" s="49"/>
      <c r="Q14" s="49"/>
      <c r="R14" s="49"/>
      <c r="S14" s="49"/>
      <c r="T14" s="49"/>
      <c r="U14" s="49"/>
    </row>
    <row r="15" spans="1:21" x14ac:dyDescent="0.25">
      <c r="A15" s="69"/>
      <c r="B15" s="69"/>
      <c r="C15" s="69" t="s">
        <v>144</v>
      </c>
      <c r="D15" s="69" t="s">
        <v>149</v>
      </c>
      <c r="E15" s="49"/>
      <c r="F15" s="49"/>
      <c r="G15" s="49"/>
      <c r="H15" s="49"/>
      <c r="I15" s="49"/>
      <c r="J15" s="49"/>
      <c r="K15" s="49"/>
      <c r="L15" s="49"/>
      <c r="M15" s="49"/>
      <c r="N15" s="49"/>
      <c r="O15" s="49"/>
      <c r="P15" s="49"/>
      <c r="Q15" s="49"/>
      <c r="R15" s="49"/>
      <c r="S15" s="49"/>
      <c r="T15" s="49"/>
      <c r="U15" s="49"/>
    </row>
    <row r="16" spans="1:21" x14ac:dyDescent="0.25">
      <c r="A16" s="69"/>
      <c r="B16" s="69"/>
      <c r="C16" s="69"/>
      <c r="D16" s="69"/>
      <c r="E16" s="49"/>
      <c r="F16" s="49"/>
      <c r="G16" s="49"/>
      <c r="H16" s="49"/>
      <c r="I16" s="49"/>
      <c r="J16" s="49"/>
      <c r="K16" s="49"/>
      <c r="L16" s="49"/>
      <c r="M16" s="49"/>
      <c r="N16" s="49"/>
      <c r="O16" s="49"/>
    </row>
    <row r="17" spans="1:15" x14ac:dyDescent="0.25">
      <c r="A17" s="69"/>
      <c r="B17" s="69"/>
      <c r="C17" s="69"/>
      <c r="D17" s="69"/>
      <c r="E17" s="49"/>
      <c r="F17" s="49"/>
      <c r="G17" s="49"/>
      <c r="H17" s="49"/>
      <c r="I17" s="49"/>
      <c r="J17" s="49"/>
      <c r="K17" s="49"/>
      <c r="L17" s="49"/>
      <c r="M17" s="49"/>
      <c r="N17" s="49"/>
      <c r="O17" s="49"/>
    </row>
    <row r="18" spans="1:15" x14ac:dyDescent="0.25">
      <c r="A18" s="69"/>
      <c r="B18" s="73"/>
      <c r="C18" s="73"/>
      <c r="D18" s="73"/>
      <c r="E18" s="49"/>
      <c r="F18" s="49"/>
      <c r="G18" s="49"/>
      <c r="H18" s="49"/>
      <c r="I18" s="49"/>
      <c r="J18" s="49"/>
      <c r="K18" s="49"/>
      <c r="L18" s="49"/>
      <c r="M18" s="49"/>
      <c r="N18" s="49"/>
      <c r="O18" s="49"/>
    </row>
    <row r="19" spans="1:15" x14ac:dyDescent="0.25">
      <c r="A19" s="69"/>
      <c r="B19" s="73"/>
      <c r="C19" s="73"/>
      <c r="D19" s="73"/>
      <c r="E19" s="49"/>
      <c r="F19" s="49"/>
      <c r="G19" s="49"/>
      <c r="H19" s="49"/>
      <c r="I19" s="49"/>
      <c r="J19" s="49"/>
      <c r="K19" s="49"/>
      <c r="L19" s="49"/>
      <c r="M19" s="49"/>
      <c r="N19" s="49"/>
      <c r="O19" s="49"/>
    </row>
    <row r="20" spans="1:15" x14ac:dyDescent="0.25">
      <c r="A20" s="69"/>
      <c r="B20" s="73"/>
      <c r="C20" s="73"/>
      <c r="D20" s="73"/>
      <c r="E20" s="49"/>
      <c r="F20" s="49"/>
      <c r="G20" s="49"/>
      <c r="H20" s="49"/>
      <c r="I20" s="49"/>
      <c r="J20" s="49"/>
      <c r="K20" s="49"/>
      <c r="L20" s="49"/>
      <c r="M20" s="49"/>
      <c r="N20" s="49"/>
      <c r="O20" s="49"/>
    </row>
    <row r="21" spans="1:15" x14ac:dyDescent="0.25">
      <c r="A21" s="69"/>
      <c r="B21" s="73"/>
      <c r="C21" s="73"/>
      <c r="D21" s="73"/>
      <c r="E21" s="49"/>
      <c r="F21" s="49"/>
      <c r="G21" s="49"/>
      <c r="H21" s="49"/>
      <c r="I21" s="49"/>
      <c r="J21" s="49"/>
      <c r="K21" s="49"/>
      <c r="L21" s="49"/>
      <c r="M21" s="49"/>
      <c r="N21" s="49"/>
      <c r="O21" s="49"/>
    </row>
    <row r="22" spans="1:15" ht="20.25" x14ac:dyDescent="0.25">
      <c r="A22" s="69"/>
      <c r="B22" s="69"/>
      <c r="C22" s="71"/>
      <c r="D22" s="71"/>
      <c r="E22" s="49"/>
      <c r="F22" s="49"/>
      <c r="G22" s="49"/>
      <c r="H22" s="49"/>
      <c r="I22" s="49"/>
      <c r="J22" s="49"/>
      <c r="K22" s="49"/>
      <c r="L22" s="49"/>
      <c r="M22" s="49"/>
      <c r="N22" s="49"/>
      <c r="O22" s="49"/>
    </row>
    <row r="23" spans="1:15" ht="20.25" x14ac:dyDescent="0.25">
      <c r="A23" s="69"/>
      <c r="B23" s="69"/>
      <c r="C23" s="71"/>
      <c r="D23" s="71"/>
      <c r="E23" s="49"/>
      <c r="F23" s="49"/>
      <c r="G23" s="49"/>
      <c r="H23" s="49"/>
      <c r="I23" s="49"/>
      <c r="J23" s="49"/>
      <c r="K23" s="49"/>
      <c r="L23" s="49"/>
      <c r="M23" s="49"/>
      <c r="N23" s="49"/>
      <c r="O23" s="49"/>
    </row>
    <row r="24" spans="1:15" ht="20.25" x14ac:dyDescent="0.25">
      <c r="A24" s="69"/>
      <c r="B24" s="69"/>
      <c r="C24" s="71"/>
      <c r="D24" s="71"/>
      <c r="E24" s="49"/>
      <c r="F24" s="49"/>
      <c r="G24" s="49"/>
      <c r="H24" s="49"/>
      <c r="I24" s="49"/>
      <c r="J24" s="49"/>
      <c r="K24" s="49"/>
      <c r="L24" s="49"/>
      <c r="M24" s="49"/>
      <c r="N24" s="49"/>
      <c r="O24" s="49"/>
    </row>
    <row r="25" spans="1:15" ht="20.25" x14ac:dyDescent="0.25">
      <c r="A25" s="69"/>
      <c r="B25" s="69"/>
      <c r="C25" s="71"/>
      <c r="D25" s="71"/>
      <c r="E25" s="49"/>
      <c r="F25" s="49"/>
      <c r="G25" s="49"/>
      <c r="H25" s="49"/>
      <c r="I25" s="49"/>
      <c r="J25" s="49"/>
      <c r="K25" s="49"/>
      <c r="L25" s="49"/>
      <c r="M25" s="49"/>
      <c r="N25" s="49"/>
      <c r="O25" s="49"/>
    </row>
    <row r="26" spans="1:15" ht="20.25" x14ac:dyDescent="0.25">
      <c r="A26" s="69"/>
      <c r="B26" s="69"/>
      <c r="C26" s="71"/>
      <c r="D26" s="71"/>
      <c r="E26" s="49"/>
      <c r="F26" s="49"/>
      <c r="G26" s="49"/>
      <c r="H26" s="49"/>
      <c r="I26" s="49"/>
      <c r="J26" s="49"/>
      <c r="K26" s="49"/>
      <c r="L26" s="49"/>
      <c r="M26" s="49"/>
      <c r="N26" s="49"/>
      <c r="O26" s="49"/>
    </row>
    <row r="27" spans="1:15" ht="20.25" x14ac:dyDescent="0.25">
      <c r="A27" s="69"/>
      <c r="B27" s="69"/>
      <c r="C27" s="71"/>
      <c r="D27" s="71"/>
      <c r="E27" s="49"/>
      <c r="F27" s="49"/>
      <c r="G27" s="49"/>
      <c r="H27" s="49"/>
      <c r="I27" s="49"/>
      <c r="J27" s="49"/>
      <c r="K27" s="49"/>
      <c r="L27" s="49"/>
      <c r="M27" s="49"/>
      <c r="N27" s="49"/>
      <c r="O27" s="49"/>
    </row>
    <row r="28" spans="1:15" ht="20.25" x14ac:dyDescent="0.25">
      <c r="A28" s="69"/>
      <c r="B28" s="69"/>
      <c r="C28" s="71"/>
      <c r="D28" s="71"/>
      <c r="E28" s="49"/>
      <c r="F28" s="49"/>
      <c r="G28" s="49"/>
      <c r="H28" s="49"/>
      <c r="I28" s="49"/>
      <c r="J28" s="49"/>
      <c r="K28" s="49"/>
      <c r="L28" s="49"/>
      <c r="M28" s="49"/>
      <c r="N28" s="49"/>
      <c r="O28" s="49"/>
    </row>
    <row r="29" spans="1:15" ht="20.25" x14ac:dyDescent="0.25">
      <c r="A29" s="69"/>
      <c r="B29" s="69"/>
      <c r="C29" s="71"/>
      <c r="D29" s="71"/>
      <c r="E29" s="49"/>
      <c r="F29" s="49"/>
      <c r="G29" s="49"/>
      <c r="H29" s="49"/>
      <c r="I29" s="49"/>
      <c r="J29" s="49"/>
      <c r="K29" s="49"/>
      <c r="L29" s="49"/>
      <c r="M29" s="49"/>
      <c r="N29" s="49"/>
      <c r="O29" s="49"/>
    </row>
    <row r="30" spans="1:15" ht="20.25" x14ac:dyDescent="0.25">
      <c r="A30" s="69"/>
      <c r="B30" s="69"/>
      <c r="C30" s="71"/>
      <c r="D30" s="71"/>
      <c r="E30" s="49"/>
      <c r="F30" s="49"/>
      <c r="G30" s="49"/>
      <c r="H30" s="49"/>
      <c r="I30" s="49"/>
      <c r="J30" s="49"/>
      <c r="K30" s="49"/>
      <c r="L30" s="49"/>
      <c r="M30" s="49"/>
      <c r="N30" s="49"/>
      <c r="O30" s="49"/>
    </row>
    <row r="31" spans="1:15" ht="20.25" x14ac:dyDescent="0.25">
      <c r="A31" s="69"/>
      <c r="B31" s="69"/>
      <c r="C31" s="71"/>
      <c r="D31" s="71"/>
      <c r="E31" s="49"/>
      <c r="F31" s="49"/>
      <c r="G31" s="49"/>
      <c r="H31" s="49"/>
      <c r="I31" s="49"/>
      <c r="J31" s="49"/>
      <c r="K31" s="49"/>
      <c r="L31" s="49"/>
      <c r="M31" s="49"/>
      <c r="N31" s="49"/>
      <c r="O31" s="49"/>
    </row>
    <row r="32" spans="1:15" ht="20.25" x14ac:dyDescent="0.25">
      <c r="A32" s="69"/>
      <c r="B32" s="69"/>
      <c r="C32" s="71"/>
      <c r="D32" s="71"/>
      <c r="E32" s="49"/>
      <c r="F32" s="49"/>
      <c r="G32" s="49"/>
      <c r="H32" s="49"/>
      <c r="I32" s="49"/>
      <c r="J32" s="49"/>
      <c r="K32" s="49"/>
      <c r="L32" s="49"/>
      <c r="M32" s="49"/>
      <c r="N32" s="49"/>
      <c r="O32" s="49"/>
    </row>
    <row r="33" spans="1:15" ht="20.25" x14ac:dyDescent="0.25">
      <c r="A33" s="69"/>
      <c r="B33" s="69"/>
      <c r="C33" s="71"/>
      <c r="D33" s="71"/>
      <c r="E33" s="49"/>
      <c r="F33" s="49"/>
      <c r="G33" s="49"/>
      <c r="H33" s="49"/>
      <c r="I33" s="49"/>
      <c r="J33" s="49"/>
      <c r="K33" s="49"/>
      <c r="L33" s="49"/>
      <c r="M33" s="49"/>
      <c r="N33" s="49"/>
      <c r="O33" s="49"/>
    </row>
    <row r="34" spans="1:15" ht="20.25" x14ac:dyDescent="0.25">
      <c r="A34" s="69"/>
      <c r="B34" s="69"/>
      <c r="C34" s="71"/>
      <c r="D34" s="71"/>
      <c r="E34" s="49"/>
      <c r="F34" s="49"/>
      <c r="G34" s="49"/>
      <c r="H34" s="49"/>
      <c r="I34" s="49"/>
      <c r="J34" s="49"/>
      <c r="K34" s="49"/>
      <c r="L34" s="49"/>
      <c r="M34" s="49"/>
      <c r="N34" s="49"/>
      <c r="O34" s="49"/>
    </row>
    <row r="35" spans="1:15" ht="20.25" x14ac:dyDescent="0.25">
      <c r="A35" s="69"/>
      <c r="B35" s="69"/>
      <c r="C35" s="71"/>
      <c r="D35" s="71"/>
      <c r="E35" s="49"/>
      <c r="F35" s="49"/>
      <c r="G35" s="49"/>
      <c r="H35" s="49"/>
      <c r="I35" s="49"/>
      <c r="J35" s="49"/>
      <c r="K35" s="49"/>
      <c r="L35" s="49"/>
      <c r="M35" s="49"/>
      <c r="N35" s="49"/>
      <c r="O35" s="49"/>
    </row>
    <row r="36" spans="1:15" ht="20.25" x14ac:dyDescent="0.25">
      <c r="A36" s="69"/>
      <c r="B36" s="69"/>
      <c r="C36" s="71"/>
      <c r="D36" s="71"/>
      <c r="E36" s="49"/>
      <c r="F36" s="49"/>
      <c r="G36" s="49"/>
      <c r="H36" s="49"/>
      <c r="I36" s="49"/>
      <c r="J36" s="49"/>
      <c r="K36" s="49"/>
      <c r="L36" s="49"/>
      <c r="M36" s="49"/>
      <c r="N36" s="49"/>
      <c r="O36" s="49"/>
    </row>
    <row r="37" spans="1:15" ht="20.25" x14ac:dyDescent="0.25">
      <c r="A37" s="69"/>
      <c r="B37" s="69"/>
      <c r="C37" s="71"/>
      <c r="D37" s="71"/>
      <c r="E37" s="49"/>
      <c r="F37" s="49"/>
      <c r="G37" s="49"/>
      <c r="H37" s="49"/>
      <c r="I37" s="49"/>
      <c r="J37" s="49"/>
      <c r="K37" s="49"/>
      <c r="L37" s="49"/>
      <c r="M37" s="49"/>
      <c r="N37" s="49"/>
      <c r="O37" s="49"/>
    </row>
    <row r="38" spans="1:15" ht="20.25" x14ac:dyDescent="0.25">
      <c r="A38" s="69"/>
      <c r="B38" s="69"/>
      <c r="C38" s="71"/>
      <c r="D38" s="71"/>
      <c r="E38" s="49"/>
      <c r="F38" s="49"/>
      <c r="G38" s="49"/>
      <c r="H38" s="49"/>
      <c r="I38" s="49"/>
      <c r="J38" s="49"/>
      <c r="K38" s="49"/>
      <c r="L38" s="49"/>
      <c r="M38" s="49"/>
      <c r="N38" s="49"/>
      <c r="O38" s="49"/>
    </row>
    <row r="39" spans="1:15" ht="20.25" x14ac:dyDescent="0.25">
      <c r="A39" s="69"/>
      <c r="B39" s="69"/>
      <c r="C39" s="71"/>
      <c r="D39" s="71"/>
      <c r="E39" s="49"/>
      <c r="F39" s="49"/>
      <c r="G39" s="49"/>
      <c r="H39" s="49"/>
      <c r="I39" s="49"/>
      <c r="J39" s="49"/>
      <c r="K39" s="49"/>
      <c r="L39" s="49"/>
      <c r="M39" s="49"/>
      <c r="N39" s="49"/>
      <c r="O39" s="49"/>
    </row>
    <row r="40" spans="1:15" ht="20.25" x14ac:dyDescent="0.25">
      <c r="A40" s="69"/>
      <c r="B40" s="69"/>
      <c r="C40" s="71"/>
      <c r="D40" s="71"/>
      <c r="E40" s="49"/>
      <c r="F40" s="49"/>
      <c r="G40" s="49"/>
      <c r="H40" s="49"/>
      <c r="I40" s="49"/>
      <c r="J40" s="49"/>
      <c r="K40" s="49"/>
      <c r="L40" s="49"/>
      <c r="M40" s="49"/>
      <c r="N40" s="49"/>
      <c r="O40" s="49"/>
    </row>
    <row r="41" spans="1:15" ht="20.25" x14ac:dyDescent="0.25">
      <c r="A41" s="69"/>
      <c r="B41" s="69"/>
      <c r="C41" s="71"/>
      <c r="D41" s="71"/>
      <c r="E41" s="49"/>
      <c r="F41" s="49"/>
      <c r="G41" s="49"/>
      <c r="H41" s="49"/>
      <c r="I41" s="49"/>
      <c r="J41" s="49"/>
      <c r="K41" s="49"/>
      <c r="L41" s="49"/>
      <c r="M41" s="49"/>
      <c r="N41" s="49"/>
      <c r="O41" s="49"/>
    </row>
    <row r="42" spans="1:15" ht="20.25" x14ac:dyDescent="0.25">
      <c r="A42" s="69"/>
      <c r="B42" s="69"/>
      <c r="C42" s="71"/>
      <c r="D42" s="71"/>
      <c r="E42" s="49"/>
      <c r="F42" s="49"/>
      <c r="G42" s="49"/>
      <c r="H42" s="49"/>
      <c r="I42" s="49"/>
      <c r="J42" s="49"/>
      <c r="K42" s="49"/>
      <c r="L42" s="49"/>
      <c r="M42" s="49"/>
      <c r="N42" s="49"/>
      <c r="O42" s="49"/>
    </row>
    <row r="43" spans="1:15" ht="20.25" x14ac:dyDescent="0.25">
      <c r="A43" s="69"/>
      <c r="B43" s="69"/>
      <c r="C43" s="71"/>
      <c r="D43" s="71"/>
      <c r="E43" s="49"/>
      <c r="F43" s="49"/>
      <c r="G43" s="49"/>
      <c r="H43" s="49"/>
      <c r="I43" s="49"/>
      <c r="J43" s="49"/>
      <c r="K43" s="49"/>
      <c r="L43" s="49"/>
      <c r="M43" s="49"/>
      <c r="N43" s="49"/>
      <c r="O43" s="49"/>
    </row>
    <row r="44" spans="1:15" ht="20.25" x14ac:dyDescent="0.25">
      <c r="A44" s="69"/>
      <c r="B44" s="69"/>
      <c r="C44" s="71"/>
      <c r="D44" s="71"/>
      <c r="E44" s="49"/>
      <c r="F44" s="49"/>
      <c r="G44" s="49"/>
      <c r="H44" s="49"/>
      <c r="I44" s="49"/>
      <c r="J44" s="49"/>
      <c r="K44" s="49"/>
      <c r="L44" s="49"/>
      <c r="M44" s="49"/>
      <c r="N44" s="49"/>
      <c r="O44" s="49"/>
    </row>
    <row r="45" spans="1:15" ht="20.25" x14ac:dyDescent="0.25">
      <c r="A45" s="69"/>
      <c r="B45" s="69"/>
      <c r="C45" s="71"/>
      <c r="D45" s="71"/>
      <c r="E45" s="49"/>
      <c r="F45" s="49"/>
      <c r="G45" s="49"/>
      <c r="H45" s="49"/>
      <c r="I45" s="49"/>
      <c r="J45" s="49"/>
      <c r="K45" s="49"/>
      <c r="L45" s="49"/>
      <c r="M45" s="49"/>
      <c r="N45" s="49"/>
      <c r="O45" s="49"/>
    </row>
    <row r="46" spans="1:15" ht="20.25" x14ac:dyDescent="0.25">
      <c r="A46" s="69"/>
      <c r="B46" s="69"/>
      <c r="C46" s="71"/>
      <c r="D46" s="71"/>
      <c r="E46" s="49"/>
      <c r="F46" s="49"/>
      <c r="G46" s="49"/>
      <c r="H46" s="49"/>
      <c r="I46" s="49"/>
      <c r="J46" s="49"/>
      <c r="K46" s="49"/>
      <c r="L46" s="49"/>
      <c r="M46" s="49"/>
      <c r="N46" s="49"/>
      <c r="O46" s="49"/>
    </row>
    <row r="47" spans="1:15" ht="20.25" x14ac:dyDescent="0.25">
      <c r="A47" s="69"/>
      <c r="B47" s="69"/>
      <c r="C47" s="71"/>
      <c r="D47" s="71"/>
      <c r="E47" s="49"/>
      <c r="F47" s="49"/>
      <c r="G47" s="49"/>
      <c r="H47" s="49"/>
      <c r="I47" s="49"/>
      <c r="J47" s="49"/>
      <c r="K47" s="49"/>
      <c r="L47" s="49"/>
      <c r="M47" s="49"/>
      <c r="N47" s="49"/>
      <c r="O47" s="49"/>
    </row>
    <row r="48" spans="1:15" ht="20.25" x14ac:dyDescent="0.25">
      <c r="A48" s="69"/>
      <c r="B48" s="69"/>
      <c r="C48" s="71"/>
      <c r="D48" s="71"/>
      <c r="E48" s="49"/>
      <c r="F48" s="49"/>
      <c r="G48" s="49"/>
      <c r="H48" s="49"/>
      <c r="I48" s="49"/>
      <c r="J48" s="49"/>
      <c r="K48" s="49"/>
      <c r="L48" s="49"/>
      <c r="M48" s="49"/>
      <c r="N48" s="49"/>
      <c r="O48" s="49"/>
    </row>
    <row r="49" spans="1:15" ht="20.25" x14ac:dyDescent="0.25">
      <c r="A49" s="69"/>
      <c r="B49" s="69"/>
      <c r="C49" s="71"/>
      <c r="D49" s="71"/>
      <c r="E49" s="49"/>
      <c r="F49" s="49"/>
      <c r="G49" s="49"/>
      <c r="H49" s="49"/>
      <c r="I49" s="49"/>
      <c r="J49" s="49"/>
      <c r="K49" s="49"/>
      <c r="L49" s="49"/>
      <c r="M49" s="49"/>
      <c r="N49" s="49"/>
      <c r="O49" s="49"/>
    </row>
    <row r="50" spans="1:15" ht="20.25" x14ac:dyDescent="0.25">
      <c r="A50" s="69"/>
      <c r="B50" s="69"/>
      <c r="C50" s="71"/>
      <c r="D50" s="71"/>
      <c r="E50" s="49"/>
      <c r="F50" s="49"/>
      <c r="G50" s="49"/>
      <c r="H50" s="49"/>
      <c r="I50" s="49"/>
      <c r="J50" s="49"/>
      <c r="K50" s="49"/>
      <c r="L50" s="49"/>
      <c r="M50" s="49"/>
      <c r="N50" s="49"/>
      <c r="O50" s="49"/>
    </row>
    <row r="51" spans="1:15" ht="20.25" x14ac:dyDescent="0.25">
      <c r="A51" s="69"/>
      <c r="B51" s="69"/>
      <c r="C51" s="71"/>
      <c r="D51" s="71"/>
      <c r="E51" s="49"/>
      <c r="F51" s="49"/>
      <c r="G51" s="49"/>
      <c r="H51" s="49"/>
      <c r="I51" s="49"/>
      <c r="J51" s="49"/>
      <c r="K51" s="49"/>
      <c r="L51" s="49"/>
      <c r="M51" s="49"/>
      <c r="N51" s="49"/>
      <c r="O51" s="49"/>
    </row>
    <row r="52" spans="1:15" ht="20.25" x14ac:dyDescent="0.25">
      <c r="A52" s="69"/>
      <c r="B52" s="5"/>
      <c r="C52" s="10"/>
      <c r="D52" s="10"/>
    </row>
    <row r="53" spans="1:15" ht="20.25" x14ac:dyDescent="0.25">
      <c r="A53" s="69"/>
      <c r="B53" s="5"/>
      <c r="C53" s="10"/>
      <c r="D53" s="10"/>
    </row>
    <row r="54" spans="1:15" ht="20.25" x14ac:dyDescent="0.25">
      <c r="A54" s="69"/>
      <c r="B54" s="5"/>
      <c r="C54" s="10"/>
      <c r="D54" s="10"/>
    </row>
    <row r="55" spans="1:15" ht="20.25" x14ac:dyDescent="0.25">
      <c r="A55" s="69"/>
      <c r="B55" s="5"/>
      <c r="C55" s="10"/>
      <c r="D55" s="10"/>
    </row>
    <row r="56" spans="1:15" ht="20.25" x14ac:dyDescent="0.25">
      <c r="A56" s="69"/>
      <c r="B56" s="5"/>
      <c r="C56" s="10"/>
      <c r="D56" s="10"/>
    </row>
    <row r="57" spans="1:15" ht="20.25" x14ac:dyDescent="0.25">
      <c r="A57" s="69"/>
      <c r="B57" s="5"/>
      <c r="C57" s="10"/>
      <c r="D57" s="10"/>
    </row>
    <row r="58" spans="1:15" ht="20.25" x14ac:dyDescent="0.25">
      <c r="A58" s="69"/>
      <c r="B58" s="5"/>
      <c r="C58" s="10"/>
      <c r="D58" s="10"/>
    </row>
    <row r="59" spans="1:15" ht="20.25" x14ac:dyDescent="0.25">
      <c r="A59" s="69"/>
      <c r="B59" s="5"/>
      <c r="C59" s="10"/>
      <c r="D59" s="10"/>
    </row>
    <row r="60" spans="1:15" ht="20.25" x14ac:dyDescent="0.25">
      <c r="A60" s="69"/>
      <c r="B60" s="5"/>
      <c r="C60" s="10"/>
      <c r="D60" s="10"/>
    </row>
    <row r="61" spans="1:15" ht="20.25" x14ac:dyDescent="0.25">
      <c r="A61" s="69"/>
      <c r="B61" s="5"/>
      <c r="C61" s="10"/>
      <c r="D61" s="10"/>
    </row>
    <row r="62" spans="1:15" ht="20.25" x14ac:dyDescent="0.25">
      <c r="A62" s="69"/>
      <c r="B62" s="5"/>
      <c r="C62" s="10"/>
      <c r="D62" s="10"/>
    </row>
    <row r="63" spans="1:15" ht="20.25" x14ac:dyDescent="0.25">
      <c r="A63" s="69"/>
      <c r="B63" s="5"/>
      <c r="C63" s="10"/>
      <c r="D63" s="10"/>
    </row>
    <row r="64" spans="1:15" ht="20.25" x14ac:dyDescent="0.25">
      <c r="A64" s="69"/>
      <c r="B64" s="5"/>
      <c r="C64" s="10"/>
      <c r="D64" s="10"/>
    </row>
    <row r="65" spans="1:4" ht="20.25" x14ac:dyDescent="0.25">
      <c r="A65" s="69"/>
      <c r="B65" s="5"/>
      <c r="C65" s="10"/>
      <c r="D65" s="10"/>
    </row>
    <row r="66" spans="1:4" ht="20.25" x14ac:dyDescent="0.25">
      <c r="A66" s="69"/>
      <c r="B66" s="5"/>
      <c r="C66" s="10"/>
      <c r="D66" s="10"/>
    </row>
    <row r="67" spans="1:4" ht="20.25" x14ac:dyDescent="0.25">
      <c r="A67" s="69"/>
      <c r="B67" s="5"/>
      <c r="C67" s="10"/>
      <c r="D67" s="10"/>
    </row>
    <row r="68" spans="1:4" ht="20.25" x14ac:dyDescent="0.25">
      <c r="A68" s="69"/>
      <c r="B68" s="5"/>
      <c r="C68" s="10"/>
      <c r="D68" s="10"/>
    </row>
    <row r="69" spans="1:4" ht="20.25" x14ac:dyDescent="0.25">
      <c r="A69" s="69"/>
      <c r="B69" s="5"/>
      <c r="C69" s="10"/>
      <c r="D69" s="10"/>
    </row>
    <row r="70" spans="1:4" ht="20.25" x14ac:dyDescent="0.25">
      <c r="A70" s="69"/>
      <c r="B70" s="5"/>
      <c r="C70" s="10"/>
      <c r="D70" s="10"/>
    </row>
    <row r="71" spans="1:4" ht="20.25" x14ac:dyDescent="0.25">
      <c r="A71" s="69"/>
      <c r="B71" s="5"/>
      <c r="C71" s="10"/>
      <c r="D71" s="10"/>
    </row>
    <row r="72" spans="1:4" ht="20.25" x14ac:dyDescent="0.25">
      <c r="A72" s="69"/>
      <c r="B72" s="5"/>
      <c r="C72" s="10"/>
      <c r="D72" s="10"/>
    </row>
    <row r="73" spans="1:4" ht="20.25" x14ac:dyDescent="0.25">
      <c r="A73" s="69"/>
      <c r="B73" s="5"/>
      <c r="C73" s="10"/>
      <c r="D73" s="10"/>
    </row>
    <row r="74" spans="1:4" ht="20.25" x14ac:dyDescent="0.25">
      <c r="A74" s="69"/>
      <c r="B74" s="5"/>
      <c r="C74" s="10"/>
      <c r="D74" s="10"/>
    </row>
    <row r="75" spans="1:4" ht="20.25" x14ac:dyDescent="0.25">
      <c r="A75" s="69"/>
      <c r="B75" s="5"/>
      <c r="C75" s="10"/>
      <c r="D75" s="10"/>
    </row>
    <row r="76" spans="1:4" ht="20.25" x14ac:dyDescent="0.25">
      <c r="A76" s="69"/>
      <c r="B76" s="5"/>
      <c r="C76" s="10"/>
      <c r="D76" s="10"/>
    </row>
    <row r="77" spans="1:4" ht="20.25" x14ac:dyDescent="0.25">
      <c r="A77" s="69"/>
      <c r="B77" s="5"/>
      <c r="C77" s="10"/>
      <c r="D77" s="10"/>
    </row>
    <row r="78" spans="1:4" ht="20.25" x14ac:dyDescent="0.25">
      <c r="A78" s="69"/>
      <c r="B78" s="5"/>
      <c r="C78" s="10"/>
      <c r="D78" s="10"/>
    </row>
    <row r="79" spans="1:4" ht="20.25" x14ac:dyDescent="0.25">
      <c r="A79" s="69"/>
      <c r="B79" s="5"/>
      <c r="C79" s="10"/>
      <c r="D79" s="10"/>
    </row>
    <row r="80" spans="1:4" ht="20.25" x14ac:dyDescent="0.25">
      <c r="A80" s="69"/>
      <c r="B80" s="5"/>
      <c r="C80" s="10"/>
      <c r="D80" s="10"/>
    </row>
    <row r="81" spans="1:4" ht="20.25" x14ac:dyDescent="0.25">
      <c r="A81" s="69"/>
      <c r="B81" s="5"/>
      <c r="C81" s="10"/>
      <c r="D81" s="10"/>
    </row>
    <row r="82" spans="1:4" ht="20.25" x14ac:dyDescent="0.25">
      <c r="A82" s="69"/>
      <c r="B82" s="5"/>
      <c r="C82" s="10"/>
      <c r="D82" s="10"/>
    </row>
    <row r="83" spans="1:4" ht="20.25" x14ac:dyDescent="0.25">
      <c r="A83" s="69"/>
      <c r="B83" s="5"/>
      <c r="C83" s="10"/>
      <c r="D83" s="10"/>
    </row>
    <row r="84" spans="1:4" ht="20.25" x14ac:dyDescent="0.25">
      <c r="A84" s="69"/>
      <c r="B84" s="5"/>
      <c r="C84" s="10"/>
      <c r="D84" s="10"/>
    </row>
    <row r="85" spans="1:4" ht="20.25" x14ac:dyDescent="0.25">
      <c r="A85" s="69"/>
      <c r="B85" s="5"/>
      <c r="C85" s="10"/>
      <c r="D85" s="10"/>
    </row>
    <row r="86" spans="1:4" ht="20.25" x14ac:dyDescent="0.25">
      <c r="A86" s="69"/>
      <c r="B86" s="5"/>
      <c r="C86" s="10"/>
      <c r="D86" s="10"/>
    </row>
    <row r="87" spans="1:4" ht="20.25" x14ac:dyDescent="0.25">
      <c r="A87" s="69"/>
      <c r="B87" s="5"/>
      <c r="C87" s="10"/>
      <c r="D87" s="10"/>
    </row>
    <row r="88" spans="1:4" ht="20.25" x14ac:dyDescent="0.25">
      <c r="A88" s="69"/>
      <c r="B88" s="5"/>
      <c r="C88" s="10"/>
      <c r="D88" s="10"/>
    </row>
    <row r="89" spans="1:4" ht="20.25" x14ac:dyDescent="0.25">
      <c r="A89" s="69"/>
      <c r="B89" s="5"/>
      <c r="C89" s="10"/>
      <c r="D89" s="10"/>
    </row>
    <row r="90" spans="1:4" ht="20.25" x14ac:dyDescent="0.25">
      <c r="A90" s="69"/>
      <c r="B90" s="5"/>
      <c r="C90" s="10"/>
      <c r="D90" s="10"/>
    </row>
    <row r="91" spans="1:4" ht="20.25" x14ac:dyDescent="0.25">
      <c r="A91" s="69"/>
      <c r="B91" s="5"/>
      <c r="C91" s="10"/>
      <c r="D91" s="10"/>
    </row>
    <row r="92" spans="1:4" ht="20.25" x14ac:dyDescent="0.25">
      <c r="A92" s="69"/>
      <c r="B92" s="5"/>
      <c r="C92" s="10"/>
      <c r="D92" s="10"/>
    </row>
    <row r="93" spans="1:4" ht="20.25" x14ac:dyDescent="0.25">
      <c r="A93" s="69"/>
      <c r="B93" s="5"/>
      <c r="C93" s="10"/>
      <c r="D93" s="10"/>
    </row>
    <row r="94" spans="1:4" ht="20.25" x14ac:dyDescent="0.25">
      <c r="A94" s="69"/>
      <c r="B94" s="5"/>
      <c r="C94" s="10"/>
      <c r="D94" s="10"/>
    </row>
    <row r="95" spans="1:4" ht="20.25" x14ac:dyDescent="0.25">
      <c r="A95" s="69"/>
      <c r="B95" s="5"/>
      <c r="C95" s="10"/>
      <c r="D95" s="10"/>
    </row>
    <row r="96" spans="1:4" ht="20.25" x14ac:dyDescent="0.25">
      <c r="A96" s="69"/>
      <c r="B96" s="5"/>
      <c r="C96" s="10"/>
      <c r="D96" s="10"/>
    </row>
    <row r="97" spans="1:4" ht="20.25" x14ac:dyDescent="0.25">
      <c r="A97" s="69"/>
      <c r="B97" s="5"/>
      <c r="C97" s="10"/>
      <c r="D97" s="10"/>
    </row>
    <row r="98" spans="1:4" ht="20.25" x14ac:dyDescent="0.25">
      <c r="A98" s="69"/>
      <c r="B98" s="5"/>
      <c r="C98" s="10"/>
      <c r="D98" s="10"/>
    </row>
    <row r="99" spans="1:4" ht="20.25" x14ac:dyDescent="0.25">
      <c r="A99" s="69"/>
      <c r="B99" s="5"/>
      <c r="C99" s="10"/>
      <c r="D99" s="10"/>
    </row>
    <row r="100" spans="1:4" ht="20.25" x14ac:dyDescent="0.25">
      <c r="A100" s="69"/>
      <c r="B100" s="5"/>
      <c r="C100" s="10"/>
      <c r="D100" s="10"/>
    </row>
    <row r="101" spans="1:4" ht="20.25" x14ac:dyDescent="0.25">
      <c r="A101" s="69"/>
      <c r="B101" s="5"/>
      <c r="C101" s="10"/>
      <c r="D101" s="10"/>
    </row>
    <row r="102" spans="1:4" ht="20.25" x14ac:dyDescent="0.25">
      <c r="A102" s="69"/>
      <c r="B102" s="5"/>
      <c r="C102" s="10"/>
      <c r="D102" s="10"/>
    </row>
    <row r="103" spans="1:4" ht="20.25" x14ac:dyDescent="0.25">
      <c r="A103" s="69"/>
      <c r="B103" s="5"/>
      <c r="C103" s="10"/>
      <c r="D103" s="10"/>
    </row>
    <row r="104" spans="1:4" ht="20.25" x14ac:dyDescent="0.25">
      <c r="A104" s="69"/>
      <c r="B104" s="5"/>
      <c r="C104" s="10"/>
      <c r="D104" s="10"/>
    </row>
    <row r="105" spans="1:4" ht="20.25" x14ac:dyDescent="0.25">
      <c r="A105" s="69"/>
      <c r="B105" s="5"/>
      <c r="C105" s="10"/>
      <c r="D105" s="10"/>
    </row>
    <row r="106" spans="1:4" ht="20.25" x14ac:dyDescent="0.25">
      <c r="A106" s="69"/>
      <c r="B106" s="5"/>
      <c r="C106" s="10"/>
      <c r="D106" s="10"/>
    </row>
    <row r="107" spans="1:4" ht="20.25" x14ac:dyDescent="0.25">
      <c r="A107" s="69"/>
      <c r="B107" s="5"/>
      <c r="C107" s="10"/>
      <c r="D107" s="10"/>
    </row>
    <row r="108" spans="1:4" ht="20.25" x14ac:dyDescent="0.25">
      <c r="A108" s="69"/>
      <c r="B108" s="5"/>
      <c r="C108" s="10"/>
      <c r="D108" s="10"/>
    </row>
    <row r="109" spans="1:4" ht="20.25" x14ac:dyDescent="0.25">
      <c r="A109" s="69"/>
      <c r="B109" s="5"/>
      <c r="C109" s="10"/>
      <c r="D109" s="10"/>
    </row>
    <row r="110" spans="1:4" ht="20.25" x14ac:dyDescent="0.25">
      <c r="A110" s="69"/>
      <c r="B110" s="5"/>
      <c r="C110" s="10"/>
      <c r="D110" s="10"/>
    </row>
    <row r="111" spans="1:4" ht="20.25" x14ac:dyDescent="0.25">
      <c r="A111" s="69"/>
      <c r="B111" s="5"/>
      <c r="C111" s="10"/>
      <c r="D111" s="10"/>
    </row>
    <row r="112" spans="1:4" ht="20.25" x14ac:dyDescent="0.25">
      <c r="A112" s="69"/>
      <c r="B112" s="5"/>
      <c r="C112" s="10"/>
      <c r="D112" s="10"/>
    </row>
    <row r="113" spans="1:4" ht="20.25" x14ac:dyDescent="0.25">
      <c r="A113" s="69"/>
      <c r="B113" s="5"/>
      <c r="C113" s="10"/>
      <c r="D113" s="10"/>
    </row>
    <row r="114" spans="1:4" ht="20.25" x14ac:dyDescent="0.25">
      <c r="A114" s="69"/>
      <c r="B114" s="5"/>
      <c r="C114" s="10"/>
      <c r="D114" s="10"/>
    </row>
    <row r="115" spans="1:4" ht="20.25" x14ac:dyDescent="0.25">
      <c r="A115" s="69"/>
      <c r="B115" s="5"/>
      <c r="C115" s="10"/>
      <c r="D115" s="10"/>
    </row>
    <row r="116" spans="1:4" ht="20.25" x14ac:dyDescent="0.25">
      <c r="A116" s="69"/>
      <c r="B116" s="5"/>
      <c r="C116" s="10"/>
      <c r="D116" s="10"/>
    </row>
    <row r="117" spans="1:4" ht="20.25" x14ac:dyDescent="0.25">
      <c r="A117" s="69"/>
      <c r="B117" s="5"/>
      <c r="C117" s="10"/>
      <c r="D117" s="10"/>
    </row>
    <row r="118" spans="1:4" ht="20.25" x14ac:dyDescent="0.25">
      <c r="A118" s="69"/>
      <c r="B118" s="5"/>
      <c r="C118" s="10"/>
      <c r="D118" s="10"/>
    </row>
    <row r="119" spans="1:4" ht="20.25" x14ac:dyDescent="0.25">
      <c r="A119" s="69"/>
      <c r="B119" s="5"/>
      <c r="C119" s="10"/>
      <c r="D119" s="10"/>
    </row>
    <row r="120" spans="1:4" ht="20.25" x14ac:dyDescent="0.25">
      <c r="A120" s="69"/>
      <c r="B120" s="5"/>
      <c r="C120" s="10"/>
      <c r="D120" s="10"/>
    </row>
    <row r="121" spans="1:4" ht="20.25" x14ac:dyDescent="0.25">
      <c r="A121" s="69"/>
      <c r="B121" s="5"/>
      <c r="C121" s="10"/>
      <c r="D121" s="10"/>
    </row>
    <row r="122" spans="1:4" ht="20.25" x14ac:dyDescent="0.25">
      <c r="A122" s="69"/>
      <c r="B122" s="5"/>
      <c r="C122" s="10"/>
      <c r="D122" s="10"/>
    </row>
    <row r="123" spans="1:4" ht="20.25" x14ac:dyDescent="0.25">
      <c r="A123" s="69"/>
      <c r="B123" s="5"/>
      <c r="C123" s="10"/>
      <c r="D123" s="10"/>
    </row>
    <row r="124" spans="1:4" ht="20.25" x14ac:dyDescent="0.25">
      <c r="A124" s="69"/>
      <c r="B124" s="5"/>
      <c r="C124" s="10"/>
      <c r="D124" s="10"/>
    </row>
    <row r="125" spans="1:4" ht="20.25" x14ac:dyDescent="0.25">
      <c r="A125" s="69"/>
      <c r="B125" s="5"/>
      <c r="C125" s="10"/>
      <c r="D125" s="10"/>
    </row>
    <row r="126" spans="1:4" ht="20.25" x14ac:dyDescent="0.25">
      <c r="A126" s="69"/>
      <c r="B126" s="5"/>
      <c r="C126" s="10"/>
      <c r="D126" s="10"/>
    </row>
    <row r="127" spans="1:4" ht="20.25" x14ac:dyDescent="0.25">
      <c r="A127" s="69"/>
      <c r="B127" s="5"/>
      <c r="C127" s="10"/>
      <c r="D127" s="10"/>
    </row>
    <row r="128" spans="1:4" ht="20.25" x14ac:dyDescent="0.25">
      <c r="A128" s="69"/>
      <c r="B128" s="5"/>
      <c r="C128" s="10"/>
      <c r="D128" s="10"/>
    </row>
    <row r="129" spans="1:4" ht="20.25" x14ac:dyDescent="0.25">
      <c r="A129" s="69"/>
      <c r="B129" s="5"/>
      <c r="C129" s="10"/>
      <c r="D129" s="10"/>
    </row>
    <row r="130" spans="1:4" ht="20.25" x14ac:dyDescent="0.25">
      <c r="A130" s="69"/>
      <c r="B130" s="5"/>
      <c r="C130" s="10"/>
      <c r="D130" s="10"/>
    </row>
    <row r="131" spans="1:4" ht="20.25" x14ac:dyDescent="0.25">
      <c r="A131" s="69"/>
      <c r="B131" s="5"/>
      <c r="C131" s="10"/>
      <c r="D131" s="10"/>
    </row>
    <row r="132" spans="1:4" ht="20.25" x14ac:dyDescent="0.25">
      <c r="A132" s="69"/>
      <c r="B132" s="5"/>
      <c r="C132" s="10"/>
      <c r="D132" s="10"/>
    </row>
    <row r="133" spans="1:4" ht="20.25" x14ac:dyDescent="0.25">
      <c r="A133" s="69"/>
      <c r="B133" s="5"/>
      <c r="C133" s="10"/>
      <c r="D133" s="10"/>
    </row>
    <row r="134" spans="1:4" ht="20.25" x14ac:dyDescent="0.25">
      <c r="A134" s="69"/>
      <c r="B134" s="5"/>
      <c r="C134" s="10"/>
      <c r="D134" s="10"/>
    </row>
    <row r="135" spans="1:4" ht="20.25" x14ac:dyDescent="0.25">
      <c r="A135" s="69"/>
      <c r="B135" s="5"/>
      <c r="C135" s="10"/>
      <c r="D135" s="10"/>
    </row>
    <row r="136" spans="1:4" ht="20.25" x14ac:dyDescent="0.25">
      <c r="A136" s="69"/>
      <c r="B136" s="5"/>
      <c r="C136" s="10"/>
      <c r="D136" s="10"/>
    </row>
    <row r="137" spans="1:4" ht="20.25" x14ac:dyDescent="0.25">
      <c r="A137" s="69"/>
      <c r="B137" s="5"/>
      <c r="C137" s="10"/>
      <c r="D137" s="10"/>
    </row>
    <row r="138" spans="1:4" ht="20.25" x14ac:dyDescent="0.25">
      <c r="A138" s="69"/>
      <c r="B138" s="5"/>
      <c r="C138" s="10"/>
      <c r="D138" s="10"/>
    </row>
    <row r="139" spans="1:4" ht="20.25" x14ac:dyDescent="0.25">
      <c r="A139" s="69"/>
      <c r="B139" s="5"/>
      <c r="C139" s="10"/>
      <c r="D139" s="10"/>
    </row>
    <row r="140" spans="1:4" ht="20.25" x14ac:dyDescent="0.25">
      <c r="A140" s="69"/>
      <c r="B140" s="5"/>
      <c r="C140" s="10"/>
      <c r="D140" s="10"/>
    </row>
    <row r="141" spans="1:4" ht="20.25" x14ac:dyDescent="0.25">
      <c r="A141" s="69"/>
      <c r="B141" s="5"/>
      <c r="C141" s="10"/>
      <c r="D141" s="10"/>
    </row>
    <row r="142" spans="1:4" ht="20.25" x14ac:dyDescent="0.25">
      <c r="A142" s="69"/>
      <c r="B142" s="5"/>
      <c r="C142" s="10"/>
      <c r="D142" s="10"/>
    </row>
    <row r="143" spans="1:4" ht="20.25" x14ac:dyDescent="0.25">
      <c r="A143" s="69"/>
      <c r="B143" s="5"/>
      <c r="C143" s="10"/>
      <c r="D143" s="10"/>
    </row>
    <row r="144" spans="1:4" ht="20.25" x14ac:dyDescent="0.25">
      <c r="A144" s="69"/>
      <c r="B144" s="5"/>
      <c r="C144" s="10"/>
      <c r="D144" s="10"/>
    </row>
    <row r="145" spans="1:4" ht="20.25" x14ac:dyDescent="0.25">
      <c r="A145" s="69"/>
      <c r="B145" s="5"/>
      <c r="C145" s="10"/>
      <c r="D145" s="10"/>
    </row>
    <row r="146" spans="1:4" ht="20.25" x14ac:dyDescent="0.25">
      <c r="A146" s="69"/>
      <c r="B146" s="5"/>
      <c r="C146" s="10"/>
      <c r="D146" s="10"/>
    </row>
    <row r="147" spans="1:4" ht="20.25" x14ac:dyDescent="0.25">
      <c r="A147" s="69"/>
      <c r="B147" s="5"/>
      <c r="C147" s="10"/>
      <c r="D147" s="10"/>
    </row>
    <row r="148" spans="1:4" ht="20.25" x14ac:dyDescent="0.25">
      <c r="A148" s="69"/>
      <c r="B148" s="5"/>
      <c r="C148" s="10"/>
      <c r="D148" s="10"/>
    </row>
    <row r="149" spans="1:4" ht="20.25" x14ac:dyDescent="0.25">
      <c r="A149" s="69"/>
      <c r="B149" s="5"/>
      <c r="C149" s="10"/>
      <c r="D149" s="10"/>
    </row>
    <row r="150" spans="1:4" ht="20.25" x14ac:dyDescent="0.25">
      <c r="A150" s="69"/>
      <c r="B150" s="5"/>
      <c r="C150" s="10"/>
      <c r="D150" s="10"/>
    </row>
    <row r="151" spans="1:4" ht="20.25" x14ac:dyDescent="0.25">
      <c r="A151" s="69"/>
      <c r="B151" s="5"/>
      <c r="C151" s="10"/>
      <c r="D151" s="10"/>
    </row>
    <row r="152" spans="1:4" ht="20.25" x14ac:dyDescent="0.25">
      <c r="A152" s="69"/>
      <c r="B152" s="5"/>
      <c r="C152" s="10"/>
      <c r="D152" s="10"/>
    </row>
    <row r="153" spans="1:4" ht="20.25" x14ac:dyDescent="0.25">
      <c r="A153" s="69"/>
      <c r="B153" s="5"/>
      <c r="C153" s="10"/>
      <c r="D153" s="10"/>
    </row>
    <row r="154" spans="1:4" ht="20.25" x14ac:dyDescent="0.25">
      <c r="A154" s="69"/>
      <c r="B154" s="5"/>
      <c r="C154" s="10"/>
      <c r="D154" s="10"/>
    </row>
    <row r="155" spans="1:4" ht="20.25" x14ac:dyDescent="0.25">
      <c r="A155" s="69"/>
      <c r="B155" s="5"/>
      <c r="C155" s="10"/>
      <c r="D155" s="10"/>
    </row>
    <row r="156" spans="1:4" ht="20.25" x14ac:dyDescent="0.25">
      <c r="A156" s="69"/>
      <c r="B156" s="5"/>
      <c r="C156" s="10"/>
      <c r="D156" s="10"/>
    </row>
    <row r="157" spans="1:4" ht="20.25" x14ac:dyDescent="0.25">
      <c r="A157" s="69"/>
      <c r="B157" s="5"/>
      <c r="C157" s="10"/>
      <c r="D157" s="10"/>
    </row>
    <row r="158" spans="1:4" ht="20.25" x14ac:dyDescent="0.25">
      <c r="A158" s="69"/>
      <c r="B158" s="5"/>
      <c r="C158" s="10"/>
      <c r="D158" s="10"/>
    </row>
    <row r="159" spans="1:4" ht="20.25" x14ac:dyDescent="0.25">
      <c r="A159" s="69"/>
      <c r="B159" s="5"/>
      <c r="C159" s="10"/>
      <c r="D159" s="10"/>
    </row>
    <row r="160" spans="1:4" ht="20.25" x14ac:dyDescent="0.25">
      <c r="A160" s="69"/>
      <c r="B160" s="5"/>
      <c r="C160" s="10"/>
      <c r="D160" s="10"/>
    </row>
    <row r="161" spans="1:4" ht="20.25" x14ac:dyDescent="0.25">
      <c r="A161" s="69"/>
      <c r="B161" s="5"/>
      <c r="C161" s="10"/>
      <c r="D161" s="10"/>
    </row>
    <row r="162" spans="1:4" ht="20.25" x14ac:dyDescent="0.25">
      <c r="A162" s="69"/>
      <c r="B162" s="5"/>
      <c r="C162" s="10"/>
      <c r="D162" s="10"/>
    </row>
    <row r="163" spans="1:4" ht="20.25" x14ac:dyDescent="0.25">
      <c r="A163" s="69"/>
      <c r="B163" s="5"/>
      <c r="C163" s="10"/>
      <c r="D163" s="10"/>
    </row>
    <row r="164" spans="1:4" ht="20.25" x14ac:dyDescent="0.25">
      <c r="A164" s="69"/>
      <c r="B164" s="5"/>
      <c r="C164" s="10"/>
      <c r="D164" s="10"/>
    </row>
    <row r="165" spans="1:4" ht="20.25" x14ac:dyDescent="0.25">
      <c r="A165" s="69"/>
      <c r="B165" s="5"/>
      <c r="C165" s="10"/>
      <c r="D165" s="10"/>
    </row>
    <row r="166" spans="1:4" ht="20.25" x14ac:dyDescent="0.25">
      <c r="A166" s="69"/>
      <c r="B166" s="5"/>
      <c r="C166" s="10"/>
      <c r="D166" s="10"/>
    </row>
    <row r="167" spans="1:4" ht="20.25" x14ac:dyDescent="0.25">
      <c r="A167" s="69"/>
      <c r="B167" s="5"/>
      <c r="C167" s="10"/>
      <c r="D167" s="10"/>
    </row>
    <row r="168" spans="1:4" ht="20.25" x14ac:dyDescent="0.25">
      <c r="A168" s="69"/>
      <c r="B168" s="5"/>
      <c r="C168" s="10"/>
      <c r="D168" s="10"/>
    </row>
    <row r="169" spans="1:4" ht="20.25" x14ac:dyDescent="0.25">
      <c r="A169" s="69"/>
      <c r="B169" s="5"/>
      <c r="C169" s="10"/>
      <c r="D169" s="10"/>
    </row>
    <row r="170" spans="1:4" ht="20.25" x14ac:dyDescent="0.25">
      <c r="A170" s="69"/>
      <c r="B170" s="5"/>
      <c r="C170" s="10"/>
      <c r="D170" s="10"/>
    </row>
    <row r="171" spans="1:4" ht="20.25" x14ac:dyDescent="0.25">
      <c r="A171" s="69"/>
      <c r="B171" s="5"/>
      <c r="C171" s="10"/>
      <c r="D171" s="10"/>
    </row>
    <row r="172" spans="1:4" ht="20.25" x14ac:dyDescent="0.25">
      <c r="A172" s="69"/>
      <c r="B172" s="5"/>
      <c r="C172" s="10"/>
      <c r="D172" s="10"/>
    </row>
    <row r="173" spans="1:4" ht="20.25" x14ac:dyDescent="0.25">
      <c r="A173" s="69"/>
      <c r="B173" s="5"/>
      <c r="C173" s="10"/>
      <c r="D173" s="10"/>
    </row>
    <row r="174" spans="1:4" ht="20.25" x14ac:dyDescent="0.25">
      <c r="A174" s="69"/>
      <c r="B174" s="5"/>
      <c r="C174" s="10"/>
      <c r="D174" s="10"/>
    </row>
    <row r="175" spans="1:4" ht="20.25" x14ac:dyDescent="0.25">
      <c r="A175" s="69"/>
      <c r="B175" s="5"/>
      <c r="C175" s="10"/>
      <c r="D175" s="10"/>
    </row>
    <row r="176" spans="1:4" ht="20.25" x14ac:dyDescent="0.25">
      <c r="A176" s="69"/>
      <c r="B176" s="5"/>
      <c r="C176" s="10"/>
      <c r="D176" s="10"/>
    </row>
    <row r="177" spans="1:4" ht="20.25" x14ac:dyDescent="0.25">
      <c r="A177" s="69"/>
      <c r="B177" s="5"/>
      <c r="C177" s="10"/>
      <c r="D177" s="10"/>
    </row>
    <row r="178" spans="1:4" ht="20.25" x14ac:dyDescent="0.25">
      <c r="A178" s="69"/>
      <c r="B178" s="5"/>
      <c r="C178" s="10"/>
      <c r="D178" s="10"/>
    </row>
    <row r="179" spans="1:4" ht="20.25" x14ac:dyDescent="0.25">
      <c r="A179" s="69"/>
      <c r="B179" s="5"/>
      <c r="C179" s="10"/>
      <c r="D179" s="10"/>
    </row>
    <row r="180" spans="1:4" ht="20.25" x14ac:dyDescent="0.25">
      <c r="A180" s="69"/>
      <c r="B180" s="5"/>
      <c r="C180" s="10"/>
      <c r="D180" s="10"/>
    </row>
    <row r="181" spans="1:4" ht="20.25" x14ac:dyDescent="0.25">
      <c r="A181" s="69"/>
      <c r="B181" s="5"/>
      <c r="C181" s="10"/>
      <c r="D181" s="10"/>
    </row>
    <row r="182" spans="1:4" ht="20.25" x14ac:dyDescent="0.25">
      <c r="A182" s="69"/>
      <c r="B182" s="5"/>
      <c r="C182" s="10"/>
      <c r="D182" s="10"/>
    </row>
    <row r="183" spans="1:4" ht="20.25" x14ac:dyDescent="0.25">
      <c r="A183" s="69"/>
      <c r="B183" s="5"/>
      <c r="C183" s="10"/>
      <c r="D183" s="10"/>
    </row>
    <row r="184" spans="1:4" ht="20.25" x14ac:dyDescent="0.25">
      <c r="A184" s="69"/>
      <c r="B184" s="5"/>
      <c r="C184" s="10"/>
      <c r="D184" s="10"/>
    </row>
    <row r="185" spans="1:4" ht="20.25" x14ac:dyDescent="0.25">
      <c r="A185" s="69"/>
      <c r="B185" s="5"/>
      <c r="C185" s="10"/>
      <c r="D185" s="10"/>
    </row>
    <row r="186" spans="1:4" ht="20.25" x14ac:dyDescent="0.25">
      <c r="A186" s="69"/>
      <c r="B186" s="5"/>
      <c r="C186" s="10"/>
      <c r="D186" s="10"/>
    </row>
    <row r="187" spans="1:4" ht="20.25" x14ac:dyDescent="0.25">
      <c r="A187" s="69"/>
      <c r="B187" s="5"/>
      <c r="C187" s="10"/>
      <c r="D187" s="10"/>
    </row>
    <row r="188" spans="1:4" ht="20.25" x14ac:dyDescent="0.25">
      <c r="A188" s="69"/>
      <c r="B188" s="5"/>
      <c r="C188" s="10"/>
      <c r="D188" s="10"/>
    </row>
    <row r="189" spans="1:4" ht="20.25" x14ac:dyDescent="0.25">
      <c r="A189" s="69"/>
      <c r="B189" s="5"/>
      <c r="C189" s="10"/>
      <c r="D189" s="10"/>
    </row>
    <row r="190" spans="1:4" ht="20.25" x14ac:dyDescent="0.25">
      <c r="A190" s="69"/>
      <c r="B190" s="5"/>
      <c r="C190" s="10"/>
      <c r="D190" s="10"/>
    </row>
    <row r="191" spans="1:4" ht="20.25" x14ac:dyDescent="0.25">
      <c r="A191" s="69"/>
      <c r="B191" s="5"/>
      <c r="C191" s="10"/>
      <c r="D191" s="10"/>
    </row>
    <row r="192" spans="1:4" ht="20.25" x14ac:dyDescent="0.25">
      <c r="A192" s="69"/>
      <c r="B192" s="5"/>
      <c r="C192" s="10"/>
      <c r="D192" s="10"/>
    </row>
    <row r="193" spans="1:4" ht="20.25" x14ac:dyDescent="0.25">
      <c r="A193" s="69"/>
      <c r="B193" s="5"/>
      <c r="C193" s="10"/>
      <c r="D193" s="10"/>
    </row>
    <row r="194" spans="1:4" ht="20.25" x14ac:dyDescent="0.25">
      <c r="A194" s="69"/>
      <c r="B194" s="5"/>
      <c r="C194" s="10"/>
      <c r="D194" s="10"/>
    </row>
    <row r="195" spans="1:4" ht="20.25" x14ac:dyDescent="0.25">
      <c r="A195" s="69"/>
      <c r="B195" s="5"/>
      <c r="C195" s="10"/>
      <c r="D195" s="10"/>
    </row>
    <row r="196" spans="1:4" ht="20.25" x14ac:dyDescent="0.25">
      <c r="A196" s="69"/>
      <c r="B196" s="5"/>
      <c r="C196" s="10"/>
      <c r="D196" s="10"/>
    </row>
    <row r="197" spans="1:4" ht="20.25" x14ac:dyDescent="0.25">
      <c r="A197" s="69"/>
      <c r="B197" s="5"/>
      <c r="C197" s="10"/>
      <c r="D197" s="10"/>
    </row>
    <row r="198" spans="1:4" ht="20.25" x14ac:dyDescent="0.25">
      <c r="A198" s="69"/>
      <c r="B198" s="5"/>
      <c r="C198" s="10"/>
      <c r="D198" s="10"/>
    </row>
    <row r="199" spans="1:4" ht="20.25" x14ac:dyDescent="0.25">
      <c r="A199" s="69"/>
      <c r="B199" s="5"/>
      <c r="C199" s="10"/>
      <c r="D199" s="10"/>
    </row>
    <row r="200" spans="1:4" ht="20.25" x14ac:dyDescent="0.25">
      <c r="A200" s="69"/>
      <c r="B200" s="5"/>
      <c r="C200" s="10"/>
      <c r="D200" s="10"/>
    </row>
    <row r="201" spans="1:4" ht="20.25" x14ac:dyDescent="0.25">
      <c r="A201" s="69"/>
      <c r="B201" s="5"/>
      <c r="C201" s="10"/>
      <c r="D201" s="10"/>
    </row>
    <row r="202" spans="1:4" ht="20.25" x14ac:dyDescent="0.25">
      <c r="A202" s="69"/>
      <c r="B202" s="5"/>
      <c r="C202" s="10"/>
      <c r="D202" s="10"/>
    </row>
    <row r="203" spans="1:4" ht="20.25" x14ac:dyDescent="0.25">
      <c r="A203" s="69"/>
      <c r="B203" s="5"/>
      <c r="C203" s="10"/>
      <c r="D203" s="10"/>
    </row>
    <row r="204" spans="1:4" ht="20.25" x14ac:dyDescent="0.25">
      <c r="A204" s="69"/>
      <c r="B204" s="5"/>
      <c r="C204" s="10"/>
      <c r="D204" s="10"/>
    </row>
    <row r="205" spans="1:4" ht="20.25" x14ac:dyDescent="0.25">
      <c r="A205" s="69"/>
      <c r="B205" s="5"/>
      <c r="C205" s="10"/>
      <c r="D205" s="10"/>
    </row>
    <row r="206" spans="1:4" ht="20.25" x14ac:dyDescent="0.25">
      <c r="A206" s="69"/>
      <c r="B206" s="5"/>
      <c r="C206" s="10"/>
      <c r="D206" s="10"/>
    </row>
    <row r="207" spans="1:4" ht="20.25" x14ac:dyDescent="0.25">
      <c r="A207" s="69"/>
      <c r="B207" s="5"/>
      <c r="C207" s="10"/>
      <c r="D207" s="10"/>
    </row>
    <row r="208" spans="1:4" x14ac:dyDescent="0.25">
      <c r="A208" s="49"/>
      <c r="B208" s="5"/>
      <c r="C208" s="5"/>
      <c r="D208" s="5"/>
    </row>
    <row r="209" spans="1:8" ht="20.25" x14ac:dyDescent="0.25">
      <c r="A209" s="49"/>
      <c r="B209" s="6" t="s">
        <v>86</v>
      </c>
      <c r="C209" s="6" t="s">
        <v>137</v>
      </c>
      <c r="D209" s="9" t="s">
        <v>86</v>
      </c>
      <c r="E209" s="9" t="s">
        <v>137</v>
      </c>
    </row>
    <row r="210" spans="1:8" ht="21" x14ac:dyDescent="0.35">
      <c r="A210" s="49"/>
      <c r="B210" s="7" t="s">
        <v>88</v>
      </c>
      <c r="C210" s="7" t="s">
        <v>56</v>
      </c>
      <c r="D210" t="s">
        <v>88</v>
      </c>
      <c r="F210" t="str">
        <f>IF(NOT(ISBLANK(D210)),D210,IF(NOT(ISBLANK(E210)),"     "&amp;E210,FALSE))</f>
        <v>Afectación Económica o presupuestal</v>
      </c>
      <c r="G210" t="s">
        <v>88</v>
      </c>
      <c r="H210" t="str">
        <f ca="1">IF(NOT(ISERROR(MATCH(G210,_xlfn.ANCHORARRAY(B221),0))),F223&amp;"Por favor no seleccionar los criterios de impacto",G210)</f>
        <v>Afectación Económica o presupuestal</v>
      </c>
    </row>
    <row r="211" spans="1:8" ht="21" x14ac:dyDescent="0.35">
      <c r="A211" s="49"/>
      <c r="B211" s="7" t="s">
        <v>88</v>
      </c>
      <c r="C211" s="7" t="s">
        <v>91</v>
      </c>
      <c r="E211" t="s">
        <v>56</v>
      </c>
      <c r="F211" t="str">
        <f t="shared" ref="F211:F221" si="0">IF(NOT(ISBLANK(D211)),D211,IF(NOT(ISBLANK(E211)),"     "&amp;E211,FALSE))</f>
        <v xml:space="preserve">     Afectación menor a 10 SMLMV .</v>
      </c>
    </row>
    <row r="212" spans="1:8" ht="21" x14ac:dyDescent="0.35">
      <c r="A212" s="49"/>
      <c r="B212" s="7" t="s">
        <v>88</v>
      </c>
      <c r="C212" s="7" t="s">
        <v>92</v>
      </c>
      <c r="E212" t="s">
        <v>91</v>
      </c>
      <c r="F212" t="str">
        <f t="shared" si="0"/>
        <v xml:space="preserve">     Entre 10 y 50 SMLMV </v>
      </c>
    </row>
    <row r="213" spans="1:8" ht="21" x14ac:dyDescent="0.35">
      <c r="A213" s="49"/>
      <c r="B213" s="7" t="s">
        <v>88</v>
      </c>
      <c r="C213" s="7" t="s">
        <v>93</v>
      </c>
      <c r="E213" t="s">
        <v>92</v>
      </c>
      <c r="F213" t="str">
        <f t="shared" si="0"/>
        <v xml:space="preserve">     Entre 50 y 100 SMLMV </v>
      </c>
    </row>
    <row r="214" spans="1:8" ht="21" x14ac:dyDescent="0.35">
      <c r="A214" s="49"/>
      <c r="B214" s="7" t="s">
        <v>88</v>
      </c>
      <c r="C214" s="7" t="s">
        <v>94</v>
      </c>
      <c r="E214" t="s">
        <v>93</v>
      </c>
      <c r="F214" t="str">
        <f t="shared" si="0"/>
        <v xml:space="preserve">     Entre 100 y 500 SMLMV </v>
      </c>
    </row>
    <row r="215" spans="1:8" ht="21" x14ac:dyDescent="0.35">
      <c r="A215" s="49"/>
      <c r="B215" s="7" t="s">
        <v>55</v>
      </c>
      <c r="C215" s="7" t="s">
        <v>95</v>
      </c>
      <c r="E215" t="s">
        <v>94</v>
      </c>
      <c r="F215" t="str">
        <f t="shared" si="0"/>
        <v xml:space="preserve">     Mayor a 500 SMLMV </v>
      </c>
    </row>
    <row r="216" spans="1:8" ht="21" x14ac:dyDescent="0.35">
      <c r="A216" s="49"/>
      <c r="B216" s="7" t="s">
        <v>55</v>
      </c>
      <c r="C216" s="7" t="s">
        <v>96</v>
      </c>
      <c r="D216" t="s">
        <v>55</v>
      </c>
      <c r="F216" t="str">
        <f t="shared" si="0"/>
        <v>Pérdida Reputacional</v>
      </c>
    </row>
    <row r="217" spans="1:8" ht="21" x14ac:dyDescent="0.35">
      <c r="A217" s="49"/>
      <c r="B217" s="7" t="s">
        <v>55</v>
      </c>
      <c r="C217" s="7" t="s">
        <v>98</v>
      </c>
      <c r="E217" t="s">
        <v>95</v>
      </c>
      <c r="F217" t="str">
        <f t="shared" si="0"/>
        <v xml:space="preserve">     El riesgo afecta la imagen de alguna área de la organización</v>
      </c>
    </row>
    <row r="218" spans="1:8" ht="21" x14ac:dyDescent="0.35">
      <c r="A218" s="49"/>
      <c r="B218" s="7" t="s">
        <v>55</v>
      </c>
      <c r="C218" s="7" t="s">
        <v>97</v>
      </c>
      <c r="E218" t="s">
        <v>96</v>
      </c>
      <c r="F218" t="str">
        <f t="shared" si="0"/>
        <v xml:space="preserve">     El riesgo afecta la imagen de la entidad internamente, de conocimiento general, nivel interno, de junta dircetiva y accionistas y/o de provedores</v>
      </c>
    </row>
    <row r="219" spans="1:8" ht="21" x14ac:dyDescent="0.35">
      <c r="A219" s="49"/>
      <c r="B219" s="7" t="s">
        <v>55</v>
      </c>
      <c r="C219" s="7" t="s">
        <v>114</v>
      </c>
      <c r="E219" t="s">
        <v>98</v>
      </c>
      <c r="F219" t="str">
        <f t="shared" si="0"/>
        <v xml:space="preserve">     El riesgo afecta la imagen de la entidad con algunos usuarios de relevancia frente al logro de los objetivos</v>
      </c>
    </row>
    <row r="220" spans="1:8" x14ac:dyDescent="0.25">
      <c r="A220" s="49"/>
      <c r="B220" s="8"/>
      <c r="C220" s="8"/>
      <c r="E220" t="s">
        <v>97</v>
      </c>
      <c r="F220" t="str">
        <f t="shared" si="0"/>
        <v xml:space="preserve">     El riesgo afecta la imagen de de la entidad con efecto publicitario sostenido a nivel de sector administrativo, nivel departamental o municipal</v>
      </c>
    </row>
    <row r="221" spans="1:8" x14ac:dyDescent="0.25">
      <c r="A221" s="49"/>
      <c r="B221" s="8" t="e" cm="1">
        <f t="array" aca="1" ref="B221:B223" ca="1">_xlfn.UNIQUE(Tabla1[[#All],[Criterios]])</f>
        <v>#NAME?</v>
      </c>
      <c r="C221" s="8"/>
      <c r="E221" t="s">
        <v>114</v>
      </c>
      <c r="F221" t="str">
        <f t="shared" si="0"/>
        <v xml:space="preserve">     El riesgo afecta la imagen de la entidad a nivel nacional, con efecto publicitarios sostenible a nivel país</v>
      </c>
    </row>
    <row r="222" spans="1:8" x14ac:dyDescent="0.25">
      <c r="A222" s="49"/>
      <c r="B222" s="8" t="e">
        <f ca="1"/>
        <v>#NAME?</v>
      </c>
      <c r="C222" s="8"/>
    </row>
    <row r="223" spans="1:8" x14ac:dyDescent="0.25">
      <c r="B223" s="8" t="e">
        <f ca="1"/>
        <v>#NAME?</v>
      </c>
      <c r="C223" s="8"/>
      <c r="F223" s="11" t="s">
        <v>139</v>
      </c>
    </row>
    <row r="224" spans="1:8" x14ac:dyDescent="0.25">
      <c r="B224" s="4"/>
      <c r="C224" s="4"/>
      <c r="F224" s="11" t="s">
        <v>140</v>
      </c>
    </row>
    <row r="225" spans="2:4" x14ac:dyDescent="0.25">
      <c r="B225" s="4"/>
      <c r="C225" s="4"/>
    </row>
    <row r="226" spans="2:4" x14ac:dyDescent="0.25">
      <c r="B226" s="4"/>
      <c r="C226" s="4"/>
    </row>
    <row r="227" spans="2:4" x14ac:dyDescent="0.25">
      <c r="B227" s="4"/>
      <c r="C227" s="4"/>
      <c r="D227" s="4"/>
    </row>
    <row r="228" spans="2:4" x14ac:dyDescent="0.25">
      <c r="B228" s="4"/>
      <c r="C228" s="4"/>
      <c r="D228" s="4"/>
    </row>
    <row r="229" spans="2:4" x14ac:dyDescent="0.25">
      <c r="B229" s="4"/>
      <c r="C229" s="4"/>
      <c r="D229" s="4"/>
    </row>
    <row r="230" spans="2:4" x14ac:dyDescent="0.25">
      <c r="B230" s="4"/>
      <c r="C230" s="4"/>
      <c r="D230" s="4"/>
    </row>
    <row r="231" spans="2:4" x14ac:dyDescent="0.25">
      <c r="B231" s="4"/>
      <c r="C231" s="4"/>
      <c r="D231" s="4"/>
    </row>
    <row r="232" spans="2:4" x14ac:dyDescent="0.25">
      <c r="B232" s="4"/>
      <c r="C232" s="4"/>
      <c r="D232" s="4"/>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workbookViewId="0">
      <selection activeCell="B1" sqref="B1:F1"/>
    </sheetView>
  </sheetViews>
  <sheetFormatPr baseColWidth="10" defaultColWidth="14.28515625" defaultRowHeight="12.75" x14ac:dyDescent="0.2"/>
  <cols>
    <col min="1" max="2" width="14.28515625" style="54"/>
    <col min="3" max="3" width="17" style="54" customWidth="1"/>
    <col min="4" max="4" width="14.28515625" style="54"/>
    <col min="5" max="5" width="46" style="54" customWidth="1"/>
    <col min="6" max="16384" width="14.28515625" style="54"/>
  </cols>
  <sheetData>
    <row r="1" spans="2:6" ht="24" customHeight="1" thickBot="1" x14ac:dyDescent="0.25">
      <c r="B1" s="337" t="s">
        <v>76</v>
      </c>
      <c r="C1" s="338"/>
      <c r="D1" s="338"/>
      <c r="E1" s="338"/>
      <c r="F1" s="339"/>
    </row>
    <row r="2" spans="2:6" ht="16.5" thickBot="1" x14ac:dyDescent="0.3">
      <c r="B2" s="55"/>
      <c r="C2" s="55"/>
      <c r="D2" s="55"/>
      <c r="E2" s="55"/>
      <c r="F2" s="55"/>
    </row>
    <row r="3" spans="2:6" ht="16.5" thickBot="1" x14ac:dyDescent="0.25">
      <c r="B3" s="341" t="s">
        <v>62</v>
      </c>
      <c r="C3" s="342"/>
      <c r="D3" s="342"/>
      <c r="E3" s="67" t="s">
        <v>63</v>
      </c>
      <c r="F3" s="68" t="s">
        <v>64</v>
      </c>
    </row>
    <row r="4" spans="2:6" ht="31.5" x14ac:dyDescent="0.2">
      <c r="B4" s="343" t="s">
        <v>65</v>
      </c>
      <c r="C4" s="345" t="s">
        <v>13</v>
      </c>
      <c r="D4" s="56" t="s">
        <v>14</v>
      </c>
      <c r="E4" s="57" t="s">
        <v>66</v>
      </c>
      <c r="F4" s="58">
        <v>0.25</v>
      </c>
    </row>
    <row r="5" spans="2:6" ht="47.25" x14ac:dyDescent="0.2">
      <c r="B5" s="344"/>
      <c r="C5" s="346"/>
      <c r="D5" s="59" t="s">
        <v>15</v>
      </c>
      <c r="E5" s="60" t="s">
        <v>67</v>
      </c>
      <c r="F5" s="61">
        <v>0.15</v>
      </c>
    </row>
    <row r="6" spans="2:6" ht="47.25" x14ac:dyDescent="0.2">
      <c r="B6" s="344"/>
      <c r="C6" s="346"/>
      <c r="D6" s="59" t="s">
        <v>16</v>
      </c>
      <c r="E6" s="60" t="s">
        <v>68</v>
      </c>
      <c r="F6" s="61">
        <v>0.1</v>
      </c>
    </row>
    <row r="7" spans="2:6" ht="63" x14ac:dyDescent="0.2">
      <c r="B7" s="344"/>
      <c r="C7" s="346" t="s">
        <v>17</v>
      </c>
      <c r="D7" s="59" t="s">
        <v>10</v>
      </c>
      <c r="E7" s="60" t="s">
        <v>69</v>
      </c>
      <c r="F7" s="61">
        <v>0.25</v>
      </c>
    </row>
    <row r="8" spans="2:6" ht="31.5" x14ac:dyDescent="0.2">
      <c r="B8" s="344"/>
      <c r="C8" s="346"/>
      <c r="D8" s="59" t="s">
        <v>9</v>
      </c>
      <c r="E8" s="60" t="s">
        <v>70</v>
      </c>
      <c r="F8" s="61">
        <v>0.15</v>
      </c>
    </row>
    <row r="9" spans="2:6" ht="47.25" x14ac:dyDescent="0.2">
      <c r="B9" s="344" t="s">
        <v>154</v>
      </c>
      <c r="C9" s="346" t="s">
        <v>18</v>
      </c>
      <c r="D9" s="59" t="s">
        <v>19</v>
      </c>
      <c r="E9" s="60" t="s">
        <v>71</v>
      </c>
      <c r="F9" s="62" t="s">
        <v>72</v>
      </c>
    </row>
    <row r="10" spans="2:6" ht="63" x14ac:dyDescent="0.2">
      <c r="B10" s="344"/>
      <c r="C10" s="346"/>
      <c r="D10" s="59" t="s">
        <v>20</v>
      </c>
      <c r="E10" s="60" t="s">
        <v>73</v>
      </c>
      <c r="F10" s="62" t="s">
        <v>72</v>
      </c>
    </row>
    <row r="11" spans="2:6" ht="47.25" x14ac:dyDescent="0.2">
      <c r="B11" s="344"/>
      <c r="C11" s="346" t="s">
        <v>21</v>
      </c>
      <c r="D11" s="59" t="s">
        <v>22</v>
      </c>
      <c r="E11" s="60" t="s">
        <v>74</v>
      </c>
      <c r="F11" s="62" t="s">
        <v>72</v>
      </c>
    </row>
    <row r="12" spans="2:6" ht="47.25" x14ac:dyDescent="0.2">
      <c r="B12" s="344"/>
      <c r="C12" s="346"/>
      <c r="D12" s="59" t="s">
        <v>23</v>
      </c>
      <c r="E12" s="60" t="s">
        <v>75</v>
      </c>
      <c r="F12" s="62" t="s">
        <v>72</v>
      </c>
    </row>
    <row r="13" spans="2:6" ht="31.5" x14ac:dyDescent="0.2">
      <c r="B13" s="344"/>
      <c r="C13" s="346" t="s">
        <v>24</v>
      </c>
      <c r="D13" s="59" t="s">
        <v>115</v>
      </c>
      <c r="E13" s="60" t="s">
        <v>118</v>
      </c>
      <c r="F13" s="62" t="s">
        <v>72</v>
      </c>
    </row>
    <row r="14" spans="2:6" ht="32.25" thickBot="1" x14ac:dyDescent="0.25">
      <c r="B14" s="347"/>
      <c r="C14" s="348"/>
      <c r="D14" s="63" t="s">
        <v>116</v>
      </c>
      <c r="E14" s="64" t="s">
        <v>117</v>
      </c>
      <c r="F14" s="65" t="s">
        <v>72</v>
      </c>
    </row>
    <row r="15" spans="2:6" ht="49.5" customHeight="1" x14ac:dyDescent="0.2">
      <c r="B15" s="340" t="s">
        <v>151</v>
      </c>
      <c r="C15" s="340"/>
      <c r="D15" s="340"/>
      <c r="E15" s="340"/>
      <c r="F15" s="340"/>
    </row>
    <row r="16" spans="2:6" ht="27" customHeight="1" x14ac:dyDescent="0.25">
      <c r="B16" s="66"/>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5" x14ac:dyDescent="0.25"/>
  <sheetData>
    <row r="2" spans="2:5" x14ac:dyDescent="0.25">
      <c r="B2" t="s">
        <v>31</v>
      </c>
      <c r="E2" t="s">
        <v>127</v>
      </c>
    </row>
    <row r="3" spans="2:5" x14ac:dyDescent="0.25">
      <c r="B3" t="s">
        <v>32</v>
      </c>
      <c r="E3" t="s">
        <v>126</v>
      </c>
    </row>
    <row r="4" spans="2:5" x14ac:dyDescent="0.25">
      <c r="B4" t="s">
        <v>131</v>
      </c>
      <c r="E4" t="s">
        <v>128</v>
      </c>
    </row>
    <row r="5" spans="2:5" x14ac:dyDescent="0.25">
      <c r="B5" t="s">
        <v>130</v>
      </c>
    </row>
    <row r="8" spans="2:5" x14ac:dyDescent="0.25">
      <c r="B8" t="s">
        <v>84</v>
      </c>
    </row>
    <row r="9" spans="2:5" x14ac:dyDescent="0.25">
      <c r="B9" t="s">
        <v>40</v>
      </c>
    </row>
    <row r="10" spans="2:5" x14ac:dyDescent="0.25">
      <c r="B10" t="s">
        <v>41</v>
      </c>
    </row>
    <row r="13" spans="2:5" x14ac:dyDescent="0.25">
      <c r="B13" t="s">
        <v>125</v>
      </c>
    </row>
    <row r="14" spans="2:5" x14ac:dyDescent="0.25">
      <c r="B14" t="s">
        <v>119</v>
      </c>
    </row>
    <row r="15" spans="2:5" x14ac:dyDescent="0.25">
      <c r="B15" t="s">
        <v>122</v>
      </c>
    </row>
    <row r="16" spans="2:5" x14ac:dyDescent="0.25">
      <c r="B16" t="s">
        <v>120</v>
      </c>
    </row>
    <row r="17" spans="2:2" x14ac:dyDescent="0.25">
      <c r="B17" t="s">
        <v>121</v>
      </c>
    </row>
    <row r="18" spans="2:2" x14ac:dyDescent="0.25">
      <c r="B18" t="s">
        <v>123</v>
      </c>
    </row>
    <row r="19" spans="2:2" x14ac:dyDescent="0.25">
      <c r="B19" t="s">
        <v>124</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14</v>
      </c>
    </row>
    <row r="4" spans="1:1" x14ac:dyDescent="0.2">
      <c r="A4" s="2" t="s">
        <v>15</v>
      </c>
    </row>
    <row r="5" spans="1:1" x14ac:dyDescent="0.2">
      <c r="A5" s="2" t="s">
        <v>16</v>
      </c>
    </row>
    <row r="6" spans="1:1" x14ac:dyDescent="0.2">
      <c r="A6" s="2" t="s">
        <v>10</v>
      </c>
    </row>
    <row r="7" spans="1:1" x14ac:dyDescent="0.2">
      <c r="A7" s="2" t="s">
        <v>9</v>
      </c>
    </row>
    <row r="8" spans="1:1" x14ac:dyDescent="0.2">
      <c r="A8" s="2" t="s">
        <v>19</v>
      </c>
    </row>
    <row r="9" spans="1:1" x14ac:dyDescent="0.2">
      <c r="A9" s="2" t="s">
        <v>20</v>
      </c>
    </row>
    <row r="10" spans="1:1" x14ac:dyDescent="0.2">
      <c r="A10" s="2" t="s">
        <v>22</v>
      </c>
    </row>
    <row r="11" spans="1:1" x14ac:dyDescent="0.2">
      <c r="A11" s="2" t="s">
        <v>23</v>
      </c>
    </row>
    <row r="12" spans="1:1" x14ac:dyDescent="0.2">
      <c r="A12" s="2" t="s">
        <v>25</v>
      </c>
    </row>
    <row r="13" spans="1:1" x14ac:dyDescent="0.2">
      <c r="A13" s="2" t="s">
        <v>26</v>
      </c>
    </row>
    <row r="14" spans="1:1" x14ac:dyDescent="0.2">
      <c r="A14" s="2" t="s">
        <v>27</v>
      </c>
    </row>
    <row r="16" spans="1:1" x14ac:dyDescent="0.2">
      <c r="A16" s="2" t="s">
        <v>30</v>
      </c>
    </row>
    <row r="17" spans="1:1" x14ac:dyDescent="0.2">
      <c r="A17" s="2" t="s">
        <v>31</v>
      </c>
    </row>
    <row r="18" spans="1:1" x14ac:dyDescent="0.2">
      <c r="A18" s="2" t="s">
        <v>32</v>
      </c>
    </row>
    <row r="20" spans="1:1" x14ac:dyDescent="0.2">
      <c r="A20" s="2" t="s">
        <v>40</v>
      </c>
    </row>
    <row r="21" spans="1:1" x14ac:dyDescent="0.2">
      <c r="A21" s="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cp:lastModifiedBy>
  <cp:lastPrinted>2020-05-13T01:12:22Z</cp:lastPrinted>
  <dcterms:created xsi:type="dcterms:W3CDTF">2020-03-24T23:12:47Z</dcterms:created>
  <dcterms:modified xsi:type="dcterms:W3CDTF">2025-08-28T14:36:59Z</dcterms:modified>
</cp:coreProperties>
</file>