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hidePivotFieldList="1" defaultThemeVersion="124226"/>
  <mc:AlternateContent xmlns:mc="http://schemas.openxmlformats.org/markup-compatibility/2006">
    <mc:Choice Requires="x15">
      <x15ac:absPath xmlns:x15ac="http://schemas.microsoft.com/office/spreadsheetml/2010/11/ac" url="C:\Users\USUARIO\OneDrive\Desktop\Promotora\MAPA DE RIESGOS\MAPA DE RIESGOS 2025\Mapa Riesgos Actualizados\"/>
    </mc:Choice>
  </mc:AlternateContent>
  <xr:revisionPtr revIDLastSave="6" documentId="8_{08D36812-9D64-4CB6-99FE-0EF21667D4D1}" xr6:coauthVersionLast="41" xr6:coauthVersionMax="41" xr10:uidLastSave="{83B7653F-6FDF-4C75-AE78-0CB6989A0B49}"/>
  <bookViews>
    <workbookView xWindow="-120" yWindow="-120" windowWidth="20730" windowHeight="1116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0" r:id="rId10"/>
  </pivotCaches>
</workbook>
</file>

<file path=xl/calcChain.xml><?xml version="1.0" encoding="utf-8"?>
<calcChain xmlns="http://schemas.openxmlformats.org/spreadsheetml/2006/main">
  <c r="X29" i="1" l="1"/>
  <c r="Y29" i="1" s="1"/>
  <c r="X28" i="1"/>
  <c r="Y28" i="1" s="1"/>
  <c r="X27" i="1"/>
  <c r="Y27" i="1" s="1"/>
  <c r="X23" i="1"/>
  <c r="Y23" i="1" s="1"/>
  <c r="X22" i="1"/>
  <c r="Y22" i="1" s="1"/>
  <c r="X21" i="1"/>
  <c r="Y21" i="1" s="1"/>
  <c r="Y17" i="1"/>
  <c r="X17" i="1"/>
  <c r="Z17" i="1" s="1"/>
  <c r="X16" i="1"/>
  <c r="Y16" i="1" s="1"/>
  <c r="X15" i="1"/>
  <c r="Y15" i="1" s="1"/>
  <c r="X11" i="1"/>
  <c r="Y11" i="1" s="1"/>
  <c r="X10" i="1"/>
  <c r="Y10" i="1" s="1"/>
  <c r="X9" i="1"/>
  <c r="Y9" i="1" s="1"/>
  <c r="Z29" i="1" l="1"/>
  <c r="Z28" i="1"/>
  <c r="Z27" i="1"/>
  <c r="Z23" i="1"/>
  <c r="Z22" i="1"/>
  <c r="Z21" i="1"/>
  <c r="Z16" i="1"/>
  <c r="Z15" i="1"/>
  <c r="Z11" i="1"/>
  <c r="Z10" i="1"/>
  <c r="Z9" i="1"/>
  <c r="K22" i="1"/>
  <c r="K23" i="1"/>
  <c r="K24" i="1"/>
  <c r="K25" i="1"/>
  <c r="K26" i="1"/>
  <c r="K18" i="1"/>
  <c r="K16" i="1"/>
  <c r="K17" i="1"/>
  <c r="K19" i="1"/>
  <c r="K20" i="1"/>
  <c r="K10" i="1"/>
  <c r="K11" i="1"/>
  <c r="K12" i="1"/>
  <c r="K13" i="1"/>
  <c r="K14" i="1"/>
  <c r="H9" i="1" l="1"/>
  <c r="I9" i="1" s="1"/>
  <c r="H51" i="1"/>
  <c r="H45" i="1"/>
  <c r="H39" i="1"/>
  <c r="H33" i="1"/>
  <c r="H27" i="1"/>
  <c r="H21" i="1"/>
  <c r="H15" i="1"/>
  <c r="K49" i="1"/>
  <c r="K56" i="1"/>
  <c r="K41" i="1"/>
  <c r="K43" i="1"/>
  <c r="K37" i="1"/>
  <c r="K42" i="1"/>
  <c r="K29" i="1"/>
  <c r="K55" i="1"/>
  <c r="K38" i="1"/>
  <c r="K30" i="1"/>
  <c r="K46" i="1"/>
  <c r="K53" i="1"/>
  <c r="K40" i="1"/>
  <c r="K48" i="1"/>
  <c r="K44" i="1"/>
  <c r="K36" i="1"/>
  <c r="K50" i="1"/>
  <c r="K54" i="1"/>
  <c r="K31" i="1"/>
  <c r="K47" i="1"/>
  <c r="K35" i="1"/>
  <c r="K34" i="1"/>
  <c r="K52" i="1"/>
  <c r="K28" i="1"/>
  <c r="K32" i="1"/>
  <c r="F221" i="13" l="1"/>
  <c r="F211" i="13"/>
  <c r="F212" i="13"/>
  <c r="F213" i="13"/>
  <c r="F214" i="13"/>
  <c r="F215" i="13"/>
  <c r="F216" i="13"/>
  <c r="F217" i="13"/>
  <c r="F218" i="13"/>
  <c r="F219" i="13"/>
  <c r="F220" i="13"/>
  <c r="F210" i="13"/>
  <c r="B221" i="13" a="1"/>
  <c r="B221" i="13" l="1"/>
  <c r="Q39" i="1"/>
  <c r="Q34"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56" i="1" l="1"/>
  <c r="Q56" i="1"/>
  <c r="T55" i="1"/>
  <c r="Q55" i="1"/>
  <c r="T54" i="1"/>
  <c r="Q54" i="1"/>
  <c r="T53" i="1"/>
  <c r="Q53" i="1"/>
  <c r="T52" i="1"/>
  <c r="Q52" i="1"/>
  <c r="T51" i="1"/>
  <c r="Q51" i="1"/>
  <c r="I51" i="1"/>
  <c r="T50" i="1"/>
  <c r="Q50" i="1"/>
  <c r="T49" i="1"/>
  <c r="Q49" i="1"/>
  <c r="T48" i="1"/>
  <c r="Q48" i="1"/>
  <c r="T47" i="1"/>
  <c r="Q47" i="1"/>
  <c r="T46" i="1"/>
  <c r="Q46" i="1"/>
  <c r="T45" i="1"/>
  <c r="Q45" i="1"/>
  <c r="I45" i="1"/>
  <c r="T44" i="1"/>
  <c r="Q44" i="1"/>
  <c r="T43" i="1"/>
  <c r="Q43" i="1"/>
  <c r="T42" i="1"/>
  <c r="Q42" i="1"/>
  <c r="T41" i="1"/>
  <c r="Q41" i="1"/>
  <c r="T40" i="1"/>
  <c r="Q40" i="1"/>
  <c r="T39" i="1"/>
  <c r="I39" i="1"/>
  <c r="T38" i="1"/>
  <c r="Q38" i="1"/>
  <c r="T37" i="1"/>
  <c r="Q37" i="1"/>
  <c r="T36" i="1"/>
  <c r="Q36" i="1"/>
  <c r="T35" i="1"/>
  <c r="Q35" i="1"/>
  <c r="T34" i="1"/>
  <c r="T33" i="1"/>
  <c r="Q33" i="1"/>
  <c r="I33" i="1"/>
  <c r="T32" i="1"/>
  <c r="Q32" i="1"/>
  <c r="T31" i="1"/>
  <c r="Q31" i="1"/>
  <c r="T30" i="1"/>
  <c r="Q30" i="1"/>
  <c r="T29" i="1"/>
  <c r="T28" i="1"/>
  <c r="T27" i="1"/>
  <c r="I27" i="1"/>
  <c r="T26" i="1"/>
  <c r="Q26" i="1"/>
  <c r="T25" i="1"/>
  <c r="Q25" i="1"/>
  <c r="I21" i="1"/>
  <c r="I15" i="1"/>
  <c r="AB37" i="1" l="1"/>
  <c r="AA37" i="1" s="1"/>
  <c r="AB38" i="1"/>
  <c r="AA38" i="1" s="1"/>
  <c r="X51" i="1"/>
  <c r="X45" i="1"/>
  <c r="X39" i="1"/>
  <c r="X33" i="1"/>
  <c r="X37" i="1"/>
  <c r="X38" i="1"/>
  <c r="Y51" i="1" l="1"/>
  <c r="Z51" i="1"/>
  <c r="X52" i="1" s="1"/>
  <c r="Y52" i="1" s="1"/>
  <c r="Y45" i="1"/>
  <c r="Z45" i="1"/>
  <c r="X46" i="1" s="1"/>
  <c r="Z46" i="1" s="1"/>
  <c r="X47" i="1" s="1"/>
  <c r="Y39" i="1"/>
  <c r="Z39" i="1"/>
  <c r="X40" i="1" s="1"/>
  <c r="Z40" i="1" s="1"/>
  <c r="X41" i="1" s="1"/>
  <c r="Y38" i="1"/>
  <c r="Z38" i="1"/>
  <c r="Y37" i="1"/>
  <c r="Z37" i="1"/>
  <c r="Y33" i="1"/>
  <c r="Z33" i="1"/>
  <c r="Y46" i="1" l="1"/>
  <c r="Y40" i="1"/>
  <c r="Z47" i="1"/>
  <c r="X48" i="1" s="1"/>
  <c r="Y47" i="1"/>
  <c r="Z41" i="1"/>
  <c r="X42" i="1" s="1"/>
  <c r="Y41" i="1"/>
  <c r="Z52" i="1"/>
  <c r="X53" i="1" s="1"/>
  <c r="X34" i="1"/>
  <c r="X35"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37" i="1"/>
  <c r="AC38" i="1"/>
  <c r="Y48" i="1" l="1"/>
  <c r="Z48" i="1"/>
  <c r="Y42" i="1"/>
  <c r="Z42" i="1"/>
  <c r="X43" i="1" s="1"/>
  <c r="Y35" i="1"/>
  <c r="Z35" i="1"/>
  <c r="X36" i="1" s="1"/>
  <c r="Y53" i="1"/>
  <c r="Z53" i="1"/>
  <c r="X54" i="1" s="1"/>
  <c r="Y34" i="1"/>
  <c r="Z34" i="1"/>
  <c r="X25" i="1" l="1"/>
  <c r="Y43" i="1"/>
  <c r="Z43" i="1"/>
  <c r="X44" i="1" s="1"/>
  <c r="X49" i="1"/>
  <c r="X50" i="1"/>
  <c r="Y30" i="1"/>
  <c r="Y31" i="1"/>
  <c r="Y36" i="1"/>
  <c r="Z36" i="1"/>
  <c r="Z54" i="1"/>
  <c r="Y54" i="1"/>
  <c r="Y50" i="1" l="1"/>
  <c r="Z50" i="1"/>
  <c r="Y49" i="1"/>
  <c r="Z49" i="1"/>
  <c r="Y44" i="1"/>
  <c r="Z44" i="1"/>
  <c r="X55" i="1"/>
  <c r="X56" i="1"/>
  <c r="Y32" i="1"/>
  <c r="Z25" i="1"/>
  <c r="X26" i="1" s="1"/>
  <c r="Y25" i="1"/>
  <c r="Y56" i="1" l="1"/>
  <c r="Z56" i="1"/>
  <c r="Y55" i="1"/>
  <c r="Z55" i="1"/>
  <c r="Y26" i="1"/>
  <c r="Z26" i="1"/>
  <c r="AD38" i="18" l="1"/>
  <c r="L30" i="18"/>
  <c r="AD30" i="18"/>
  <c r="AJ6" i="18"/>
  <c r="L14" i="18"/>
  <c r="L22" i="18"/>
  <c r="X6" i="18"/>
  <c r="L6" i="18"/>
  <c r="R38" i="18"/>
  <c r="AJ38" i="18"/>
  <c r="L38" i="18"/>
  <c r="AD6" i="18"/>
  <c r="R6" i="18"/>
  <c r="AJ30" i="18"/>
  <c r="R30" i="18"/>
  <c r="AD22" i="18"/>
  <c r="AJ14" i="18"/>
  <c r="AJ22" i="18"/>
  <c r="AD14" i="18"/>
  <c r="X38" i="18"/>
  <c r="X14" i="18"/>
  <c r="R22" i="18"/>
  <c r="X22" i="18"/>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AB53" i="1" l="1"/>
  <c r="AB46" i="1"/>
  <c r="AB45" i="1"/>
  <c r="AB40" i="1"/>
  <c r="AB39" i="1"/>
  <c r="AA39" i="1" s="1"/>
  <c r="AB34" i="1"/>
  <c r="AB33" i="1"/>
  <c r="AA33" i="1" s="1"/>
  <c r="AB36" i="19" l="1"/>
  <c r="AH16" i="19"/>
  <c r="P16" i="19"/>
  <c r="V46" i="19"/>
  <c r="J6" i="19"/>
  <c r="AB16" i="19"/>
  <c r="V26" i="19"/>
  <c r="V16" i="19"/>
  <c r="AB6" i="19"/>
  <c r="J26" i="19"/>
  <c r="P6" i="19"/>
  <c r="AH46" i="19"/>
  <c r="P46" i="19"/>
  <c r="AH26" i="19"/>
  <c r="AH36" i="19"/>
  <c r="V36" i="19"/>
  <c r="P36" i="19"/>
  <c r="V6" i="19"/>
  <c r="AH6" i="19"/>
  <c r="AB46" i="19"/>
  <c r="AB26" i="19"/>
  <c r="J16" i="19"/>
  <c r="P26" i="19"/>
  <c r="J36" i="19"/>
  <c r="J46" i="19"/>
  <c r="J47" i="19"/>
  <c r="V27" i="19"/>
  <c r="AH7" i="19"/>
  <c r="P47" i="19"/>
  <c r="AB27" i="19"/>
  <c r="J17" i="19"/>
  <c r="V47" i="19"/>
  <c r="J37" i="19"/>
  <c r="AB37" i="19"/>
  <c r="J27" i="19"/>
  <c r="V7" i="19"/>
  <c r="AH37" i="19"/>
  <c r="P27" i="19"/>
  <c r="AB7" i="19"/>
  <c r="P17" i="19"/>
  <c r="V17" i="19"/>
  <c r="AH47" i="19"/>
  <c r="P37" i="19"/>
  <c r="AB17" i="19"/>
  <c r="J7" i="19"/>
  <c r="V37" i="19"/>
  <c r="AH17" i="19"/>
  <c r="P7" i="19"/>
  <c r="AH27" i="19"/>
  <c r="AB47" i="19"/>
  <c r="AC39"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45" i="1"/>
  <c r="AB52" i="1"/>
  <c r="AA52" i="1" s="1"/>
  <c r="AA53" i="1"/>
  <c r="AB54" i="1"/>
  <c r="V32" i="19"/>
  <c r="P42" i="19"/>
  <c r="J12" i="19"/>
  <c r="J32" i="19"/>
  <c r="AB52" i="19"/>
  <c r="AC33" i="1"/>
  <c r="J22" i="19"/>
  <c r="V22" i="19"/>
  <c r="J52" i="19"/>
  <c r="AH12" i="19"/>
  <c r="J42" i="19"/>
  <c r="AH42" i="19"/>
  <c r="P32" i="19"/>
  <c r="AB12" i="19"/>
  <c r="AH32" i="19"/>
  <c r="AB32" i="19"/>
  <c r="AB42" i="19"/>
  <c r="V42" i="19"/>
  <c r="V12" i="19"/>
  <c r="V52" i="19"/>
  <c r="AB22" i="19"/>
  <c r="AH52" i="19"/>
  <c r="AH22" i="19"/>
  <c r="P22" i="19"/>
  <c r="P12" i="19"/>
  <c r="P52" i="19"/>
  <c r="AB35" i="1"/>
  <c r="AA35" i="1" s="1"/>
  <c r="AB36" i="1"/>
  <c r="AA36" i="1" s="1"/>
  <c r="AA34" i="1"/>
  <c r="AA40" i="1"/>
  <c r="AB41" i="1"/>
  <c r="AA46" i="1"/>
  <c r="AB47"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A54" i="1"/>
  <c r="AB55" i="1"/>
  <c r="K35" i="19"/>
  <c r="AC25" i="19"/>
  <c r="K45" i="19"/>
  <c r="AI45" i="19"/>
  <c r="W45" i="19"/>
  <c r="Q35" i="19"/>
  <c r="K55" i="19"/>
  <c r="AC15" i="19"/>
  <c r="Q15" i="19"/>
  <c r="AC35" i="19"/>
  <c r="AI35" i="19"/>
  <c r="Q55" i="19"/>
  <c r="AI25" i="19"/>
  <c r="AC52"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46" i="1"/>
  <c r="K44" i="19"/>
  <c r="Q34" i="19"/>
  <c r="W34" i="19"/>
  <c r="K14" i="19"/>
  <c r="W54" i="19"/>
  <c r="K34" i="19"/>
  <c r="AC34" i="19"/>
  <c r="AD55" i="19"/>
  <c r="R15" i="19"/>
  <c r="AJ35" i="19"/>
  <c r="AC53"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45"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35" i="1"/>
  <c r="AD12" i="19"/>
  <c r="AD32" i="19"/>
  <c r="AD22" i="19"/>
  <c r="X52" i="19"/>
  <c r="AD52" i="19"/>
  <c r="L42" i="19"/>
  <c r="R42" i="19"/>
  <c r="AA41" i="1"/>
  <c r="AB42" i="1"/>
  <c r="K42" i="19"/>
  <c r="AC32" i="19"/>
  <c r="W42" i="19"/>
  <c r="AI52" i="19"/>
  <c r="K22" i="19"/>
  <c r="Q32" i="19"/>
  <c r="AI12" i="19"/>
  <c r="AC52" i="19"/>
  <c r="Q42" i="19"/>
  <c r="AC42" i="19"/>
  <c r="K12" i="19"/>
  <c r="Q22" i="19"/>
  <c r="W52" i="19"/>
  <c r="AI42" i="19"/>
  <c r="W32" i="19"/>
  <c r="AI22" i="19"/>
  <c r="W12" i="19"/>
  <c r="AI32" i="19"/>
  <c r="AC12" i="19"/>
  <c r="Q12" i="19"/>
  <c r="Q52" i="19"/>
  <c r="AC34" i="1"/>
  <c r="K32" i="19"/>
  <c r="W22" i="19"/>
  <c r="K52" i="19"/>
  <c r="AC22"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A47" i="1"/>
  <c r="AB48" i="1"/>
  <c r="K23" i="19"/>
  <c r="AI43" i="19"/>
  <c r="AC43" i="19"/>
  <c r="AC53" i="19"/>
  <c r="W43" i="19"/>
  <c r="K13" i="19"/>
  <c r="Q53" i="19"/>
  <c r="AI53" i="19"/>
  <c r="K33" i="19"/>
  <c r="K43" i="19"/>
  <c r="AI33" i="19"/>
  <c r="AC33" i="19"/>
  <c r="AC40" i="1"/>
  <c r="Q33" i="19"/>
  <c r="AI23" i="19"/>
  <c r="K53" i="19"/>
  <c r="AC23" i="19"/>
  <c r="AC13" i="19"/>
  <c r="W23" i="19"/>
  <c r="W33" i="19"/>
  <c r="Q13" i="19"/>
  <c r="W13" i="19"/>
  <c r="AI13" i="19"/>
  <c r="Q43" i="19"/>
  <c r="Q23" i="19"/>
  <c r="W53" i="19"/>
  <c r="M12" i="19"/>
  <c r="AK42" i="19"/>
  <c r="AE32" i="19"/>
  <c r="AC36" i="1"/>
  <c r="M52" i="19"/>
  <c r="S12" i="19"/>
  <c r="M32" i="19"/>
  <c r="S52" i="19"/>
  <c r="Y52" i="19"/>
  <c r="Y42" i="19"/>
  <c r="AK12" i="19"/>
  <c r="S22" i="19"/>
  <c r="AE12" i="19"/>
  <c r="Y22" i="19"/>
  <c r="S32" i="19"/>
  <c r="AK52" i="19"/>
  <c r="M22" i="19"/>
  <c r="AK32" i="19"/>
  <c r="AE22" i="19"/>
  <c r="AE42" i="19"/>
  <c r="Y32" i="19"/>
  <c r="M42" i="19"/>
  <c r="Y12" i="19"/>
  <c r="AE52" i="19"/>
  <c r="AK22" i="19"/>
  <c r="S42" i="19"/>
  <c r="AB32" i="1"/>
  <c r="AA32" i="1" s="1"/>
  <c r="AA42" i="1" l="1"/>
  <c r="AB43" i="1"/>
  <c r="AA55" i="1"/>
  <c r="AB56" i="1"/>
  <c r="AA56" i="1" s="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C41" i="1"/>
  <c r="X23" i="19"/>
  <c r="R33" i="19"/>
  <c r="R43" i="19"/>
  <c r="AD53" i="19"/>
  <c r="AJ13" i="19"/>
  <c r="R23" i="19"/>
  <c r="R13" i="19"/>
  <c r="AJ53" i="19"/>
  <c r="L33" i="19"/>
  <c r="L23" i="19"/>
  <c r="X43" i="19"/>
  <c r="X53" i="19"/>
  <c r="AD13" i="19"/>
  <c r="L53" i="19"/>
  <c r="L13" i="19"/>
  <c r="AD23" i="19"/>
  <c r="AJ33" i="19"/>
  <c r="AJ23" i="19"/>
  <c r="R53" i="19"/>
  <c r="M55" i="19"/>
  <c r="AK15" i="19"/>
  <c r="AE25" i="19"/>
  <c r="AC54" i="1"/>
  <c r="Y35" i="19"/>
  <c r="M25" i="19"/>
  <c r="S55" i="19"/>
  <c r="S45" i="19"/>
  <c r="S35" i="19"/>
  <c r="M15" i="19"/>
  <c r="AE45" i="19"/>
  <c r="Y15" i="19"/>
  <c r="AK45" i="19"/>
  <c r="AE55" i="19"/>
  <c r="M35" i="19"/>
  <c r="M45" i="19"/>
  <c r="S25" i="19"/>
  <c r="AK35" i="19"/>
  <c r="Y25" i="19"/>
  <c r="AE15" i="19"/>
  <c r="Y45" i="19"/>
  <c r="AE35" i="19"/>
  <c r="AK25" i="19"/>
  <c r="Y55" i="19"/>
  <c r="S15" i="19"/>
  <c r="AK55"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32" i="1"/>
  <c r="AG11" i="19"/>
  <c r="AM41" i="19"/>
  <c r="AA21" i="19"/>
  <c r="AA51" i="19"/>
  <c r="U51" i="19"/>
  <c r="U31" i="19"/>
  <c r="AA11" i="19"/>
  <c r="AG21" i="19"/>
  <c r="O31" i="19"/>
  <c r="AA48" i="1"/>
  <c r="AB49"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B25" i="1"/>
  <c r="L54" i="19"/>
  <c r="AJ14" i="19"/>
  <c r="AD44" i="19"/>
  <c r="X54" i="19"/>
  <c r="R14" i="19"/>
  <c r="AD24" i="19"/>
  <c r="AD34" i="19"/>
  <c r="R54" i="19"/>
  <c r="L34" i="19"/>
  <c r="AJ34" i="19"/>
  <c r="X24" i="19"/>
  <c r="AJ24" i="19"/>
  <c r="X44" i="19"/>
  <c r="R24" i="19"/>
  <c r="AC47" i="1"/>
  <c r="X34" i="19"/>
  <c r="L14" i="19"/>
  <c r="AD14" i="19"/>
  <c r="L44" i="19"/>
  <c r="R44" i="19"/>
  <c r="AD54" i="19"/>
  <c r="X14" i="19"/>
  <c r="AJ44" i="19"/>
  <c r="R34" i="19"/>
  <c r="AJ54" i="19"/>
  <c r="L24" i="19"/>
  <c r="AA25" i="1" l="1"/>
  <c r="AB26" i="1"/>
  <c r="AA26"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48" i="1"/>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C56" i="1"/>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55"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43" i="1"/>
  <c r="AB44" i="1"/>
  <c r="AA44"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49" i="1"/>
  <c r="AB50" i="1"/>
  <c r="AA50" i="1" s="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42"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50" i="1"/>
  <c r="AA14" i="19"/>
  <c r="O54" i="19"/>
  <c r="U44" i="19"/>
  <c r="U43" i="19"/>
  <c r="U13" i="19"/>
  <c r="AM53" i="19"/>
  <c r="AA53" i="19"/>
  <c r="AA43" i="19"/>
  <c r="O53" i="19"/>
  <c r="O23" i="19"/>
  <c r="O13" i="19"/>
  <c r="AG43" i="19"/>
  <c r="U33" i="19"/>
  <c r="U23" i="19"/>
  <c r="AM13" i="19"/>
  <c r="AM23" i="19"/>
  <c r="AG13" i="19"/>
  <c r="AA23" i="19"/>
  <c r="AG33" i="19"/>
  <c r="AA33" i="19"/>
  <c r="AM33" i="19"/>
  <c r="AA13" i="19"/>
  <c r="AC44"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49" i="1"/>
  <c r="AF53" i="19"/>
  <c r="T43" i="19"/>
  <c r="Z53" i="19"/>
  <c r="N43" i="19"/>
  <c r="T23" i="19"/>
  <c r="AF43" i="19"/>
  <c r="Z13" i="19"/>
  <c r="Z43" i="19"/>
  <c r="AF23" i="19"/>
  <c r="AL13" i="19"/>
  <c r="Z23" i="19"/>
  <c r="AL43" i="19"/>
  <c r="AF13" i="19"/>
  <c r="AL23" i="19"/>
  <c r="N13" i="19"/>
  <c r="T33" i="19"/>
  <c r="AL53" i="19"/>
  <c r="N23" i="19"/>
  <c r="N53" i="19"/>
  <c r="AF33" i="19"/>
  <c r="N33" i="19"/>
  <c r="AC43"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26"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25"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AB30" i="1" l="1"/>
  <c r="AA30" i="1" l="1"/>
  <c r="AB31" i="1"/>
  <c r="AA31" i="1" s="1"/>
  <c r="Z31" i="19" l="1"/>
  <c r="T41" i="19"/>
  <c r="N21" i="19"/>
  <c r="AF41" i="19"/>
  <c r="N31" i="19"/>
  <c r="AL11" i="19"/>
  <c r="T31" i="19"/>
  <c r="T11" i="19"/>
  <c r="AF11" i="19"/>
  <c r="T21" i="19"/>
  <c r="AL41" i="19"/>
  <c r="AC31" i="1"/>
  <c r="AL21" i="19"/>
  <c r="Z11" i="19"/>
  <c r="Z21" i="19"/>
  <c r="AL31" i="19"/>
  <c r="AF31" i="19"/>
  <c r="AL51" i="19"/>
  <c r="T51" i="19"/>
  <c r="N11" i="19"/>
  <c r="N51" i="19"/>
  <c r="AF51" i="19"/>
  <c r="Z41" i="19"/>
  <c r="N41" i="19"/>
  <c r="AF21" i="19"/>
  <c r="Z51" i="19"/>
  <c r="Y11" i="19"/>
  <c r="M31" i="19"/>
  <c r="AE41" i="19"/>
  <c r="AE21" i="19"/>
  <c r="S51" i="19"/>
  <c r="AE51" i="19"/>
  <c r="AE31" i="19"/>
  <c r="S41" i="19"/>
  <c r="AK41" i="19"/>
  <c r="AK31" i="19"/>
  <c r="AE11" i="19"/>
  <c r="AK51" i="19"/>
  <c r="S11" i="19"/>
  <c r="Y41" i="19"/>
  <c r="M21" i="19"/>
  <c r="M41" i="19"/>
  <c r="AK21" i="19"/>
  <c r="Y21" i="19"/>
  <c r="AC30" i="1"/>
  <c r="M11" i="19"/>
  <c r="S31" i="19"/>
  <c r="AK11" i="19"/>
  <c r="M51" i="19"/>
  <c r="Y31" i="19"/>
  <c r="Y51" i="19"/>
  <c r="S21" i="19"/>
  <c r="B223" i="13"/>
  <c r="B222" i="13"/>
  <c r="K9" i="1" l="1"/>
  <c r="L9" i="1" s="1"/>
  <c r="K15" i="1"/>
  <c r="L15" i="1" s="1"/>
  <c r="K21" i="1"/>
  <c r="L21" i="1" s="1"/>
  <c r="K33" i="1"/>
  <c r="L33" i="1" s="1"/>
  <c r="K51" i="1"/>
  <c r="L51" i="1" s="1"/>
  <c r="K45" i="1"/>
  <c r="L45" i="1" s="1"/>
  <c r="K27" i="1"/>
  <c r="L27" i="1" s="1"/>
  <c r="K39" i="1"/>
  <c r="L39" i="1" s="1"/>
  <c r="X42" i="18" l="1"/>
  <c r="AJ26" i="18"/>
  <c r="X18" i="18"/>
  <c r="AD42" i="18"/>
  <c r="L18" i="18"/>
  <c r="L34" i="18"/>
  <c r="L10" i="18"/>
  <c r="N39" i="1"/>
  <c r="X10" i="18"/>
  <c r="AD18" i="18"/>
  <c r="AD26" i="18"/>
  <c r="AJ10" i="18"/>
  <c r="M39" i="1"/>
  <c r="AJ42" i="18"/>
  <c r="AD10" i="18"/>
  <c r="L42" i="18"/>
  <c r="R18" i="18"/>
  <c r="R26" i="18"/>
  <c r="AJ18" i="18"/>
  <c r="R10" i="18"/>
  <c r="X26" i="18"/>
  <c r="R42" i="18"/>
  <c r="AD34" i="18"/>
  <c r="AJ34" i="18"/>
  <c r="X34" i="18"/>
  <c r="L26" i="18"/>
  <c r="R34" i="18"/>
  <c r="Z42" i="18"/>
  <c r="N42" i="18"/>
  <c r="AF26" i="18"/>
  <c r="N26" i="18"/>
  <c r="AF18" i="18"/>
  <c r="T10" i="18"/>
  <c r="N34" i="18"/>
  <c r="N45" i="1"/>
  <c r="Z34" i="18"/>
  <c r="AF42" i="18"/>
  <c r="AL26" i="18"/>
  <c r="Z10" i="18"/>
  <c r="AL18" i="18"/>
  <c r="M45" i="1"/>
  <c r="AF34" i="18"/>
  <c r="AL10" i="18"/>
  <c r="N18" i="18"/>
  <c r="N10" i="18"/>
  <c r="AL34" i="18"/>
  <c r="AL42" i="18"/>
  <c r="AF10" i="18"/>
  <c r="T34" i="18"/>
  <c r="T18" i="18"/>
  <c r="Z18" i="18"/>
  <c r="T42" i="18"/>
  <c r="T26" i="18"/>
  <c r="Z26" i="18"/>
  <c r="V34" i="18"/>
  <c r="M33" i="1"/>
  <c r="P18" i="18"/>
  <c r="P26" i="18"/>
  <c r="AB10" i="18"/>
  <c r="AH26" i="18"/>
  <c r="AB26" i="18"/>
  <c r="AB18" i="18"/>
  <c r="AH34" i="18"/>
  <c r="V10" i="18"/>
  <c r="AH42" i="18"/>
  <c r="V42" i="18"/>
  <c r="P42" i="18"/>
  <c r="J18" i="18"/>
  <c r="AH10" i="18"/>
  <c r="AH18" i="18"/>
  <c r="AB34" i="18"/>
  <c r="P34" i="18"/>
  <c r="P10" i="18"/>
  <c r="N33" i="1"/>
  <c r="J10" i="18"/>
  <c r="V26" i="18"/>
  <c r="J26" i="18"/>
  <c r="J34" i="18"/>
  <c r="V18" i="18"/>
  <c r="AB42" i="18"/>
  <c r="J42" i="18"/>
  <c r="AB40" i="18"/>
  <c r="J24" i="18"/>
  <c r="P24" i="18"/>
  <c r="AB16" i="18"/>
  <c r="P32" i="18"/>
  <c r="P40" i="18"/>
  <c r="V32" i="18"/>
  <c r="V8" i="18"/>
  <c r="AH16" i="18"/>
  <c r="M15" i="1"/>
  <c r="AB15" i="1" s="1"/>
  <c r="AH40" i="18"/>
  <c r="AH32" i="18"/>
  <c r="V24" i="18"/>
  <c r="P16" i="18"/>
  <c r="J8" i="18"/>
  <c r="AB24" i="18"/>
  <c r="AB8" i="18"/>
  <c r="AH24" i="18"/>
  <c r="AB32" i="18"/>
  <c r="J32" i="18"/>
  <c r="V16" i="18"/>
  <c r="V40" i="18"/>
  <c r="J40" i="18"/>
  <c r="J16" i="18"/>
  <c r="N15" i="1"/>
  <c r="AH8" i="18"/>
  <c r="P8" i="18"/>
  <c r="N24" i="18"/>
  <c r="AL16" i="18"/>
  <c r="AL32" i="18"/>
  <c r="AL40" i="18"/>
  <c r="AF8" i="18"/>
  <c r="AL8" i="18"/>
  <c r="Z16" i="18"/>
  <c r="N40" i="18"/>
  <c r="N8" i="18"/>
  <c r="Z8" i="18"/>
  <c r="AF32" i="18"/>
  <c r="T40" i="18"/>
  <c r="AL24" i="18"/>
  <c r="Z32" i="18"/>
  <c r="T16" i="18"/>
  <c r="Z24" i="18"/>
  <c r="AF40" i="18"/>
  <c r="N32" i="18"/>
  <c r="T8" i="18"/>
  <c r="AF24" i="18"/>
  <c r="N16" i="18"/>
  <c r="Z40" i="18"/>
  <c r="T32" i="18"/>
  <c r="T24" i="18"/>
  <c r="AF16" i="18"/>
  <c r="N27" i="1"/>
  <c r="M27" i="1"/>
  <c r="AB27" i="1" s="1"/>
  <c r="AA27" i="1" s="1"/>
  <c r="AC27" i="1" s="1"/>
  <c r="AB28" i="18"/>
  <c r="P44" i="18"/>
  <c r="AB44" i="18"/>
  <c r="V28" i="18"/>
  <c r="V36" i="18"/>
  <c r="J28" i="18"/>
  <c r="AH36" i="18"/>
  <c r="AH12" i="18"/>
  <c r="P28" i="18"/>
  <c r="AH20" i="18"/>
  <c r="J12" i="18"/>
  <c r="V44" i="18"/>
  <c r="V12" i="18"/>
  <c r="J20" i="18"/>
  <c r="N51" i="1"/>
  <c r="V20" i="18"/>
  <c r="P20" i="18"/>
  <c r="AH28" i="18"/>
  <c r="M51" i="1"/>
  <c r="AB51" i="1" s="1"/>
  <c r="AA51" i="1" s="1"/>
  <c r="AB36" i="18"/>
  <c r="AB20" i="18"/>
  <c r="J44" i="18"/>
  <c r="P12" i="18"/>
  <c r="AB12" i="18"/>
  <c r="P36" i="18"/>
  <c r="J36" i="18"/>
  <c r="AH44" i="18"/>
  <c r="L16" i="18"/>
  <c r="R32" i="18"/>
  <c r="AJ32" i="18"/>
  <c r="L24" i="18"/>
  <c r="X8" i="18"/>
  <c r="X16" i="18"/>
  <c r="AD40" i="18"/>
  <c r="AD24" i="18"/>
  <c r="AJ8" i="18"/>
  <c r="R24" i="18"/>
  <c r="AD16" i="18"/>
  <c r="X32" i="18"/>
  <c r="AD32" i="18"/>
  <c r="L40" i="18"/>
  <c r="L8" i="18"/>
  <c r="R8" i="18"/>
  <c r="X40" i="18"/>
  <c r="N21" i="1"/>
  <c r="R40" i="18"/>
  <c r="AJ40" i="18"/>
  <c r="L32" i="18"/>
  <c r="X24" i="18"/>
  <c r="AJ24" i="18"/>
  <c r="R16" i="18"/>
  <c r="AJ16" i="18"/>
  <c r="AD8" i="18"/>
  <c r="M21" i="1"/>
  <c r="AB21" i="1" s="1"/>
  <c r="AB28" i="1" s="1"/>
  <c r="AB29" i="1" s="1"/>
  <c r="AA29" i="1" s="1"/>
  <c r="AC29" i="1" s="1"/>
  <c r="N9" i="1"/>
  <c r="T38" i="18"/>
  <c r="Z14" i="18"/>
  <c r="AF6" i="18"/>
  <c r="AL22" i="18"/>
  <c r="AF30" i="18"/>
  <c r="AL6" i="18"/>
  <c r="Z6" i="18"/>
  <c r="N30" i="18"/>
  <c r="N14" i="18"/>
  <c r="N22" i="18"/>
  <c r="AF38" i="18"/>
  <c r="T6" i="18"/>
  <c r="M9" i="1"/>
  <c r="AB9" i="1" s="1"/>
  <c r="AB10" i="1" s="1"/>
  <c r="AL38" i="18"/>
  <c r="AF22" i="18"/>
  <c r="Z30" i="18"/>
  <c r="Z38" i="18"/>
  <c r="T14" i="18"/>
  <c r="N6" i="18"/>
  <c r="Z22" i="18"/>
  <c r="AL14" i="18"/>
  <c r="N38" i="18"/>
  <c r="T30" i="18"/>
  <c r="AF14" i="18"/>
  <c r="T22" i="18"/>
  <c r="AL30" i="18"/>
  <c r="AA28" i="1" l="1"/>
  <c r="AC28" i="1" s="1"/>
  <c r="AH41" i="19"/>
  <c r="AA21" i="1"/>
  <c r="J10" i="19" s="1"/>
  <c r="AB22" i="1"/>
  <c r="AC21" i="1"/>
  <c r="AA15" i="1"/>
  <c r="AB39" i="19" s="1"/>
  <c r="AB16" i="1"/>
  <c r="AH49" i="19"/>
  <c r="AA10" i="1"/>
  <c r="AC10" i="1" s="1"/>
  <c r="AB11" i="1"/>
  <c r="AA11" i="1" s="1"/>
  <c r="AA9" i="1"/>
  <c r="AC9" i="1" s="1"/>
  <c r="AH25" i="19"/>
  <c r="P45" i="19"/>
  <c r="J15" i="19"/>
  <c r="AB35" i="19"/>
  <c r="AH15" i="19"/>
  <c r="AB55" i="19"/>
  <c r="J45" i="19"/>
  <c r="AH35" i="19"/>
  <c r="V45" i="19"/>
  <c r="AH55" i="19"/>
  <c r="V15" i="19"/>
  <c r="J25" i="19"/>
  <c r="AC51" i="1"/>
  <c r="P25" i="19"/>
  <c r="AB25" i="19"/>
  <c r="P55" i="19"/>
  <c r="AB45" i="19"/>
  <c r="V25" i="19"/>
  <c r="V35" i="19"/>
  <c r="V55" i="19"/>
  <c r="AB15" i="19"/>
  <c r="J35" i="19"/>
  <c r="AH45" i="19"/>
  <c r="J55" i="19"/>
  <c r="P35" i="19"/>
  <c r="P15" i="19"/>
  <c r="AB51" i="19"/>
  <c r="AH11" i="19"/>
  <c r="AB11" i="19"/>
  <c r="J30" i="19" l="1"/>
  <c r="P50" i="19"/>
  <c r="J50" i="19"/>
  <c r="AB41" i="19"/>
  <c r="V11" i="19"/>
  <c r="P41" i="19"/>
  <c r="P40" i="19"/>
  <c r="AH40" i="19"/>
  <c r="V20" i="19"/>
  <c r="V21" i="19"/>
  <c r="V41" i="19"/>
  <c r="P11" i="19"/>
  <c r="J31" i="19"/>
  <c r="V31" i="19"/>
  <c r="AH31" i="19"/>
  <c r="AB30" i="19"/>
  <c r="P20" i="19"/>
  <c r="V30" i="19"/>
  <c r="AB10" i="19"/>
  <c r="P10" i="19"/>
  <c r="AB20" i="19"/>
  <c r="V51" i="19"/>
  <c r="P51" i="19"/>
  <c r="AH21" i="19"/>
  <c r="P31" i="19"/>
  <c r="J51" i="19"/>
  <c r="J41" i="19"/>
  <c r="AH51" i="19"/>
  <c r="AB21" i="19"/>
  <c r="J11" i="19"/>
  <c r="P21" i="19"/>
  <c r="AB31" i="19"/>
  <c r="J21" i="19"/>
  <c r="AH30" i="19"/>
  <c r="P30" i="19"/>
  <c r="V40" i="19"/>
  <c r="J20" i="19"/>
  <c r="V10" i="19"/>
  <c r="AH20" i="19"/>
  <c r="J40" i="19"/>
  <c r="V50" i="19"/>
  <c r="AB40" i="19"/>
  <c r="AB50" i="19"/>
  <c r="AH10" i="19"/>
  <c r="AH50" i="19"/>
  <c r="AA22" i="1"/>
  <c r="AC40" i="19" s="1"/>
  <c r="AB23" i="1"/>
  <c r="AA23" i="1" s="1"/>
  <c r="AC22" i="1"/>
  <c r="AC15" i="1"/>
  <c r="J19" i="19"/>
  <c r="AH29" i="19"/>
  <c r="V39" i="19"/>
  <c r="V29" i="19"/>
  <c r="V49" i="19"/>
  <c r="AH9" i="19"/>
  <c r="P9" i="19"/>
  <c r="P19" i="19"/>
  <c r="J9" i="19"/>
  <c r="V19" i="19"/>
  <c r="P39" i="19"/>
  <c r="AA16" i="1"/>
  <c r="AI9" i="19" s="1"/>
  <c r="AB17" i="1"/>
  <c r="AA17" i="1" s="1"/>
  <c r="P49" i="19"/>
  <c r="J29" i="19"/>
  <c r="V9" i="19"/>
  <c r="AB9" i="19"/>
  <c r="AB29" i="19"/>
  <c r="P29" i="19"/>
  <c r="AB49" i="19"/>
  <c r="J49" i="19"/>
  <c r="AB19" i="19"/>
  <c r="AH19" i="19"/>
  <c r="AH39" i="19"/>
  <c r="J39" i="19"/>
  <c r="AC16" i="1"/>
  <c r="P28" i="19"/>
  <c r="P18" i="19"/>
  <c r="V48" i="19"/>
  <c r="AC11" i="1"/>
  <c r="AD18" i="19"/>
  <c r="AJ38" i="19"/>
  <c r="L48" i="19"/>
  <c r="AJ8" i="19"/>
  <c r="AJ48" i="19"/>
  <c r="R18" i="19"/>
  <c r="L38" i="19"/>
  <c r="X8" i="19"/>
  <c r="L28" i="19"/>
  <c r="R48" i="19"/>
  <c r="R28" i="19"/>
  <c r="X28" i="19"/>
  <c r="L8" i="19"/>
  <c r="AD38" i="19"/>
  <c r="AD48" i="19"/>
  <c r="AJ28" i="19"/>
  <c r="AD8" i="19"/>
  <c r="X38" i="19"/>
  <c r="AJ18" i="19"/>
  <c r="R38" i="19"/>
  <c r="AD28" i="19"/>
  <c r="X18" i="19"/>
  <c r="X48" i="19"/>
  <c r="L18" i="19"/>
  <c r="R8" i="19"/>
  <c r="AB8" i="19"/>
  <c r="P38" i="19"/>
  <c r="P8" i="19"/>
  <c r="AB18" i="19"/>
  <c r="AB48" i="19"/>
  <c r="J18" i="19"/>
  <c r="AH8" i="19"/>
  <c r="V38" i="19"/>
  <c r="J48" i="19"/>
  <c r="J8" i="19"/>
  <c r="AH18" i="19"/>
  <c r="V28" i="19"/>
  <c r="P48" i="19"/>
  <c r="AH28" i="19"/>
  <c r="V8" i="19"/>
  <c r="J28" i="19"/>
  <c r="V18" i="19"/>
  <c r="AB38" i="19"/>
  <c r="AH48" i="19"/>
  <c r="AB28" i="19"/>
  <c r="J38" i="19"/>
  <c r="AH38" i="19"/>
  <c r="AI28" i="19"/>
  <c r="K8" i="19"/>
  <c r="Q8" i="19"/>
  <c r="W28" i="19"/>
  <c r="W18" i="19"/>
  <c r="W8" i="19"/>
  <c r="AC28" i="19"/>
  <c r="AI18" i="19"/>
  <c r="K18" i="19"/>
  <c r="AI8" i="19"/>
  <c r="AC38" i="19"/>
  <c r="AI48" i="19"/>
  <c r="Q38" i="19"/>
  <c r="AI38" i="19"/>
  <c r="Q18" i="19"/>
  <c r="W48" i="19"/>
  <c r="K28" i="19"/>
  <c r="Q28" i="19"/>
  <c r="K38" i="19"/>
  <c r="AC8" i="19"/>
  <c r="Q48" i="19"/>
  <c r="AC18" i="19"/>
  <c r="K48" i="19"/>
  <c r="AC48" i="19"/>
  <c r="W38" i="19"/>
  <c r="K20" i="19" l="1"/>
  <c r="AI50" i="19"/>
  <c r="K40" i="19"/>
  <c r="AC20" i="19"/>
  <c r="AI20" i="19"/>
  <c r="Q10" i="19"/>
  <c r="Q50" i="19"/>
  <c r="Q30" i="19"/>
  <c r="AI40" i="19"/>
  <c r="AC30" i="19"/>
  <c r="AI10" i="19"/>
  <c r="W10" i="19"/>
  <c r="K10" i="19"/>
  <c r="W30" i="19"/>
  <c r="AI30" i="19"/>
  <c r="K50" i="19"/>
  <c r="AC10" i="19"/>
  <c r="W40" i="19"/>
  <c r="K30" i="19"/>
  <c r="Q20" i="19"/>
  <c r="W20" i="19"/>
  <c r="W50" i="19"/>
  <c r="Q40" i="19"/>
  <c r="AC50" i="19"/>
  <c r="AD11" i="19"/>
  <c r="L21" i="19"/>
  <c r="L11" i="19"/>
  <c r="X21" i="19"/>
  <c r="AJ21" i="19"/>
  <c r="L41" i="19"/>
  <c r="AJ41" i="19"/>
  <c r="R41" i="19"/>
  <c r="R51" i="19"/>
  <c r="R21" i="19"/>
  <c r="AD41" i="19"/>
  <c r="AJ11" i="19"/>
  <c r="AJ51" i="19"/>
  <c r="AD21" i="19"/>
  <c r="L51" i="19"/>
  <c r="X51" i="19"/>
  <c r="R11" i="19"/>
  <c r="AD51" i="19"/>
  <c r="R31" i="19"/>
  <c r="L31" i="19"/>
  <c r="AD31" i="19"/>
  <c r="X31" i="19"/>
  <c r="X11" i="19"/>
  <c r="X41" i="19"/>
  <c r="AJ31" i="19"/>
  <c r="AI41" i="19"/>
  <c r="W11" i="19"/>
  <c r="Q51" i="19"/>
  <c r="W21" i="19"/>
  <c r="AC11" i="19"/>
  <c r="AI51" i="19"/>
  <c r="W41" i="19"/>
  <c r="K41" i="19"/>
  <c r="AI11" i="19"/>
  <c r="AC41" i="19"/>
  <c r="AI21" i="19"/>
  <c r="Q31" i="19"/>
  <c r="W51" i="19"/>
  <c r="K51" i="19"/>
  <c r="K21" i="19"/>
  <c r="AI31" i="19"/>
  <c r="Q41" i="19"/>
  <c r="K11" i="19"/>
  <c r="AC31" i="19"/>
  <c r="AC51" i="19"/>
  <c r="W31" i="19"/>
  <c r="Q11" i="19"/>
  <c r="AC21" i="19"/>
  <c r="K31" i="19"/>
  <c r="Q21" i="19"/>
  <c r="AC23" i="1"/>
  <c r="R40" i="19"/>
  <c r="X40" i="19"/>
  <c r="R50" i="19"/>
  <c r="R30" i="19"/>
  <c r="L50" i="19"/>
  <c r="AJ40" i="19"/>
  <c r="R20" i="19"/>
  <c r="AJ30" i="19"/>
  <c r="X30" i="19"/>
  <c r="L40" i="19"/>
  <c r="X20" i="19"/>
  <c r="R10" i="19"/>
  <c r="L20" i="19"/>
  <c r="AD10" i="19"/>
  <c r="AJ10" i="19"/>
  <c r="X10" i="19"/>
  <c r="L10" i="19"/>
  <c r="AJ20" i="19"/>
  <c r="AD30" i="19"/>
  <c r="AD50" i="19"/>
  <c r="AJ50" i="19"/>
  <c r="AD20" i="19"/>
  <c r="X50" i="19"/>
  <c r="AD40" i="19"/>
  <c r="L30" i="19"/>
  <c r="Q19" i="19"/>
  <c r="AI19" i="19"/>
  <c r="K9" i="19"/>
  <c r="W49" i="19"/>
  <c r="Q9" i="19"/>
  <c r="W39" i="19"/>
  <c r="K39" i="19"/>
  <c r="W29" i="19"/>
  <c r="AI29" i="19"/>
  <c r="AI39" i="19"/>
  <c r="AC9" i="19"/>
  <c r="W9" i="19"/>
  <c r="AC19" i="19"/>
  <c r="AC49" i="19"/>
  <c r="AC39" i="19"/>
  <c r="AC29" i="19"/>
  <c r="AI49" i="19"/>
  <c r="Q29" i="19"/>
  <c r="K19" i="19"/>
  <c r="K29" i="19"/>
  <c r="W19" i="19"/>
  <c r="Q49" i="19"/>
  <c r="Q39" i="19"/>
  <c r="K49" i="19"/>
  <c r="AC17" i="1"/>
  <c r="AD19" i="19"/>
  <c r="R9" i="19"/>
  <c r="X9" i="19"/>
  <c r="R29" i="19"/>
  <c r="X19" i="19"/>
  <c r="X39" i="19"/>
  <c r="AD9" i="19"/>
  <c r="L39" i="19"/>
  <c r="AJ39" i="19"/>
  <c r="AJ19" i="19"/>
  <c r="AD49" i="19"/>
  <c r="L29" i="19"/>
  <c r="AD29" i="19"/>
  <c r="R39" i="19"/>
  <c r="X49" i="19"/>
  <c r="AD39" i="19"/>
  <c r="L49" i="19"/>
  <c r="X29" i="19"/>
  <c r="L9" i="19"/>
  <c r="AJ49" i="19"/>
  <c r="R19" i="19"/>
  <c r="AJ29" i="19"/>
  <c r="AJ9" i="19"/>
  <c r="L19" i="19"/>
  <c r="R49"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<sst xmlns="http://schemas.openxmlformats.org/spreadsheetml/2006/main" count="597" uniqueCount="238">
  <si>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</si>
  <si>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</si>
  <si>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</si>
  <si>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</si>
  <si>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</si>
  <si>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</si>
  <si>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</si>
  <si>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</si>
  <si>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</si>
  <si>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</si>
  <si>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</si>
  <si>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</si>
  <si>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</si>
  <si>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</si>
  <si>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</si>
  <si>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</si>
  <si>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</si>
  <si>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</si>
  <si>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</si>
  <si>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</si>
  <si>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</si>
  <si>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</si>
  <si>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</si>
  <si>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</si>
  <si>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</si>
  <si>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</si>
  <si>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</si>
  <si>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</si>
  <si>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</si>
  <si>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</si>
  <si>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</si>
  <si>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</si>
  <si>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</si>
  <si>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</si>
  <si>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</si>
  <si>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</si>
  <si>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</si>
  <si>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</si>
  <si>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</si>
  <si>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</si>
  <si>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</si>
  <si>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</si>
  <si>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</si>
  <si>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</si>
  <si>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</si>
  <si>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</si>
  <si>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</si>
  <si>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</si>
  <si>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</si>
  <si>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</si>
  <si>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</si>
  <si>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</si>
  <si>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</si>
  <si>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</si>
  <si>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</si>
  <si>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</si>
  <si>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</si>
  <si>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</si>
  <si>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</si>
  <si>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</si>
  <si>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</si>
  <si>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</si>
  <si>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</si>
  <si>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</si>
  <si>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</si>
  <si>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</si>
  <si>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</si>
  <si>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</si>
  <si>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</si>
  <si>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</si>
  <si>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</si>
  <si>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</si>
  <si>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</si>
  <si>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</si>
  <si>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</si>
  <si>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</si>
  <si>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</si>
  <si>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</si>
  <si>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</si>
  <si>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</si>
  <si>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</si>
  <si>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</si>
  <si>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</si>
  <si>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</si>
  <si>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</si>
  <si>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</si>
  <si>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</si>
  <si>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</si>
  <si>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</si>
  <si>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</si>
  <si>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</si>
  <si>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</si>
  <si>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</si>
  <si>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</si>
  <si>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</si>
  <si>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</si>
  <si>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</si>
  <si>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</si>
  <si>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</si>
  <si>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</si>
  <si>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</si>
  <si>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</si>
  <si>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</si>
  <si>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</si>
  <si>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</si>
  <si>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</si>
  <si>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</si>
  <si>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</si>
  <si>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</si>
  <si>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</si>
  <si>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</si>
  <si>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</si>
  <si>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</si>
  <si>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</si>
  <si>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</si>
  <si>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</si>
  <si>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</si>
  <si>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</si>
  <si>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</si>
  <si>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</si>
  <si>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</si>
  <si>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</si>
  <si>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</si>
  <si>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</si>
  <si>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</si>
  <si>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</si>
  <si>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</si>
  <si>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</si>
  <si>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</si>
  <si>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</si>
  <si>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</si>
  <si>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</si>
  <si>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</si>
  <si>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</si>
  <si>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</si>
  <si>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</si>
  <si>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</si>
  <si>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</si>
  <si>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</si>
  <si>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</si>
  <si>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</si>
  <si>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</si>
  <si>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</si>
  <si>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</si>
  <si>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</si>
  <si>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</si>
  <si>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</si>
  <si>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</si>
  <si>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</si>
  <si>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</si>
  <si>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</si>
  <si>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</si>
  <si>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</si>
  <si>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</si>
  <si>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</si>
  <si>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</si>
  <si>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</si>
  <si>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</si>
  <si>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</si>
  <si>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</si>
  <si>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</si>
  <si>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</si>
  <si>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</si>
  <si>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</si>
  <si>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</si>
  <si>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</si>
  <si>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</si>
  <si>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</si>
  <si>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</si>
  <si>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</si>
  <si>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</si>
  <si>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</si>
  <si>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</si>
  <si>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</si>
  <si>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</si>
  <si>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</si>
  <si>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</si>
  <si>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</si>
  <si>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</si>
  <si>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</si>
  <si>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</si>
  <si>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</si>
  <si>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</si>
  <si>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</si>
  <si>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</si>
  <si>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</si>
  <si>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</si>
  <si>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</si>
  <si>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</si>
  <si>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</si>
  <si>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</si>
  <si>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</si>
  <si>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</si>
  <si>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</si>
  <si>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</si>
  <si>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</si>
  <si>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</si>
  <si>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</si>
  <si>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</si>
  <si>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</si>
  <si>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</si>
  <si>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</si>
  <si>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</si>
  <si>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</si>
  <si>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</si>
  <si>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</si>
  <si>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La actividad que conlleva el riesgo se ejecuta como máximo 2 veces por año</t>
  </si>
  <si>
    <t>La actividad que conlleva el riesgo se ejecuta de 4 a 24 veces por año</t>
  </si>
  <si>
    <t>Entre 10 y 50 SMLMV</t>
  </si>
  <si>
    <t>PROCESO:</t>
  </si>
  <si>
    <t>OBJETIVO:</t>
  </si>
  <si>
    <t>ALCANCE:</t>
  </si>
  <si>
    <t>PROMOTORA DE EVENTOS Y TURISMO S.A.S 
PROCESO EVALUACIÓN A LA GESTIÓN INSTITUCIONAL
FORMATO MAPA DE RIESGOS</t>
  </si>
  <si>
    <t>Código 
FO-31
Versión 1</t>
  </si>
  <si>
    <t>GESTIÓN CONTRACTUAL</t>
  </si>
  <si>
    <t xml:space="preserve">Detrimento patrimonial </t>
  </si>
  <si>
    <t xml:space="preserve">Debido al incumplimiento en las obligaciones contractuales </t>
  </si>
  <si>
    <t xml:space="preserve">Posibilidad de afectación económica y reputacional por un detrimento patrimonial causado por el incumplimiento en las obligaciones contractuales </t>
  </si>
  <si>
    <t xml:space="preserve">El supervisor de cada contrato, realiza seguimiento permanente al cumplimiento del contrato y de sus obligaciones, para garantizar la ejecución del mismo </t>
  </si>
  <si>
    <t xml:space="preserve">El abogado asignado de cada proceso al momento de revisar los estudios previos para la contratación, especifica la necesidad de la constitución de pólizas para amparar a la Promotora en la ejecución de la contratación </t>
  </si>
  <si>
    <t xml:space="preserve">La Secretaría General realiza la contratación de abogados externos para el apoyo en la contratación de la Promotora y la revisión de estudios previos y documentación precontractual </t>
  </si>
  <si>
    <t>Aumento de intereses y la pérdida de la imagen institucional</t>
  </si>
  <si>
    <t>No pago de las obligaciones adquiridas por la Promotora</t>
  </si>
  <si>
    <t>Posibilidad de afectación económica y reputacional por el aumento de intereses y la pérdida de la imagen institucional, debido al no pago de las obligaciones adquiridas por la Promotora</t>
  </si>
  <si>
    <t xml:space="preserve">El Comité de Contratación a través de sus sesiones, validan los contratos a realizar y la disponbiilidad de los recursos para suscribirlos </t>
  </si>
  <si>
    <t xml:space="preserve">El Profesional Universitario de Control Interno realiza seguimiento a las obligaciones suscritas por La Promotora a través de las auditorías internas realizadas a la contratación de la entidad  </t>
  </si>
  <si>
    <t>Pérdida de imagen institucional y/o la imposición de multas y sanciones</t>
  </si>
  <si>
    <t xml:space="preserve">Legalización de un contrato sin el lleno de requisitos legales </t>
  </si>
  <si>
    <t xml:space="preserve">Posibilidad de afectación económica y reputacional por la pérdida de imagen institucional y/o la imposición de multas y sanciones relacionadas con la legalización de un contrato sin el lleno de requisitos legales </t>
  </si>
  <si>
    <t xml:space="preserve">La Secretaría General mantiene vigente el formato de lista de chequeo de documentos para personas naturales y jurídicas que debe aplicarse al momento de solicitar la elaboración de un contrato y que se revisa con la documentación para su legalización </t>
  </si>
  <si>
    <t xml:space="preserve">La Secretaría General cuenta con un Manual de Contratación que sirve como guía para la elaboración y ejecución de los contratos </t>
  </si>
  <si>
    <t xml:space="preserve">La Secretaría General realiza la contratación de abogados externos para el apoyo en la contratación de la Promotora y la revisión de documentos precontractuales </t>
  </si>
  <si>
    <t>Exigibilidades adicionales ajustadas a un determinado proponente</t>
  </si>
  <si>
    <t>Posibilidad de afectación económica y reputacional por la pérdida de la imagen institucional y/o la imposición de multas y sanciones debido a realizar exigencias adicionales ajustadas a un determinado proponente</t>
  </si>
  <si>
    <t xml:space="preserve">La Promotora de Eventos y Turismo realiza capacitaciones a sus funcionarios y supervisores de contratación en el Código de Integridad de la entidad y el manual de supervisión </t>
  </si>
  <si>
    <t xml:space="preserve">Desde la elaboración Plan Anual de Adquisiciones hasta la realización de oportunidades de mejora documentadas en los Planes de Mejoramiento. La gestión contractual es liderada por la Secretaría General con la participación y responsabilidad en su aplicación de todas las dependencias y nivieles de la organización. </t>
  </si>
  <si>
    <t xml:space="preserve"> Adelantar el proceso contractual para la adquisición de los bienes y servicios para satisfacer las necesidades de la Promotora para el cumplimiento de la misión de la Entidad.</t>
  </si>
  <si>
    <t xml:space="preserve">El jefe de la oficina adminsitrativa y Financiera  viabiliza la suscripción de la obligación a través de la aprobación de la solicitud de expedición de los certificados de disponbiilidad presupuestal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</si>
</sst>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3"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0"/>
      <color theme="1"/>
      <name val="Arial"/>
      <family val="2"/>
    </font>
    <font>
      <b/>
      <sz val="10"/>
      <color theme="1"/>
      <name val="Arial"/>
      <family val="2"/>
    </font>
    <font>
      <sz val="10"/>
      <color rgb="FFFF0000"/>
      <name val="Arial"/>
      <family val="2"/>
    </font>
    <font>
      <sz val="11"/>
      <color theme="1"/>
      <name val="Arial Narrow"/>
      <family val="2"/>
    </font>
    <font>
      <sz val="10"/>
      <color theme="1"/>
      <name val="Arial Narrow"/>
      <family val="2"/>
    </font>
    <font>
      <sz val="11"/>
      <color theme="1"/>
      <name val="Arial"/>
      <family val="2"/>
    </font>
    <font>
      <sz val="12"/>
      <color theme="1"/>
      <name val="Arial"/>
      <family val="2"/>
    </font>
    <font>
      <b/>
      <sz val="11"/>
      <color theme="1"/>
      <name val="Arial"/>
      <family val="2"/>
    </font>
  </fonts>
  <fills count="1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s>
  <borders count="72">
    <border>
      <left/>
      <right/>
      <top/>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s>
  <cellStyleXfs count="5">
    <xf numFmtId="0" fontId="0" fillId="0" borderId="0"/>
    <xf numFmtId="9" fontId="12" fillId="0" borderId="0" applyFont="0" applyFill="0" applyBorder="0" applyAlignment="0" applyProtection="0"/>
    <xf numFmtId="0" fontId="44" fillId="0" borderId="0"/>
    <xf numFmtId="0" fontId="45" fillId="0" borderId="0"/>
    <xf numFmtId="0" fontId="4" fillId="0" borderId="0"/>
  </cellStyleXfs>
  <cellXfs count="358">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7" fillId="0" borderId="0" xfId="0" applyFont="1"/>
    <xf numFmtId="0" fontId="17" fillId="11" borderId="2" xfId="0" applyFont="1" applyFill="1" applyBorder="1" applyAlignment="1" applyProtection="1">
      <alignment horizontal="center" vertic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3" xfId="0" applyFont="1" applyFill="1" applyBorder="1" applyAlignment="1" applyProtection="1">
      <alignment horizontal="center" vertical="center" wrapText="1" readingOrder="1"/>
      <protection hidden="1"/>
    </xf>
    <xf numFmtId="0" fontId="17" fillId="12" borderId="2" xfId="0" applyFont="1" applyFill="1" applyBorder="1" applyAlignment="1" applyProtection="1">
      <alignment horizont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3" xfId="0" applyFont="1" applyFill="1" applyBorder="1" applyAlignment="1" applyProtection="1">
      <alignment horizontal="center" wrapText="1" readingOrder="1"/>
      <protection hidden="1"/>
    </xf>
    <xf numFmtId="0" fontId="17" fillId="11" borderId="4"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5" xfId="0" applyFont="1" applyFill="1" applyBorder="1" applyAlignment="1" applyProtection="1">
      <alignment horizontal="center" vertical="center" wrapText="1" readingOrder="1"/>
      <protection hidden="1"/>
    </xf>
    <xf numFmtId="0" fontId="17" fillId="12" borderId="4"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5" xfId="0" applyFont="1" applyFill="1" applyBorder="1" applyAlignment="1" applyProtection="1">
      <alignment horizont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2" borderId="6" xfId="0" applyFont="1" applyFill="1" applyBorder="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2" borderId="7" xfId="0" applyFont="1" applyFill="1" applyBorder="1" applyAlignment="1" applyProtection="1">
      <alignment horizontal="center" wrapText="1" readingOrder="1"/>
      <protection hidden="1"/>
    </xf>
    <xf numFmtId="0" fontId="17" fillId="13" borderId="2"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3" xfId="0" applyFont="1" applyFill="1" applyBorder="1" applyAlignment="1" applyProtection="1">
      <alignment horizontal="center" wrapText="1" readingOrder="1"/>
      <protection hidden="1"/>
    </xf>
    <xf numFmtId="0" fontId="17" fillId="13" borderId="4"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5" borderId="2"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3" xfId="0" applyFont="1" applyFill="1" applyBorder="1" applyAlignment="1" applyProtection="1">
      <alignment horizontal="center" wrapText="1" readingOrder="1"/>
      <protection hidden="1"/>
    </xf>
    <xf numFmtId="0" fontId="17" fillId="5" borderId="4"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21" fillId="13" borderId="9" xfId="0" applyFont="1" applyFill="1" applyBorder="1" applyAlignment="1" applyProtection="1">
      <alignment horizontal="center" wrapText="1" readingOrder="1"/>
      <protection hidden="1"/>
    </xf>
    <xf numFmtId="0" fontId="0" fillId="3" borderId="0" xfId="0" applyFill="1"/>
    <xf numFmtId="0" fontId="46" fillId="3" borderId="36" xfId="2" applyFont="1" applyFill="1" applyBorder="1"/>
    <xf numFmtId="0" fontId="46" fillId="3" borderId="37" xfId="2" applyFont="1" applyFill="1" applyBorder="1"/>
    <xf numFmtId="0" fontId="46" fillId="3" borderId="38"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19" xfId="0" applyFont="1" applyFill="1" applyBorder="1" applyAlignment="1">
      <alignment horizontal="center" vertical="center" wrapText="1" readingOrder="1"/>
    </xf>
    <xf numFmtId="0" fontId="35" fillId="3" borderId="19" xfId="0" applyFont="1" applyFill="1" applyBorder="1" applyAlignment="1">
      <alignment horizontal="justify" vertical="center" wrapText="1" readingOrder="1"/>
    </xf>
    <xf numFmtId="9" fontId="34" fillId="3" borderId="28" xfId="0" applyNumberFormat="1" applyFont="1" applyFill="1" applyBorder="1" applyAlignment="1">
      <alignment horizontal="center" vertical="center" wrapText="1" readingOrder="1"/>
    </xf>
    <xf numFmtId="0" fontId="34" fillId="3" borderId="18" xfId="0" applyFont="1" applyFill="1" applyBorder="1" applyAlignment="1">
      <alignment horizontal="center" vertical="center" wrapText="1" readingOrder="1"/>
    </xf>
    <xf numFmtId="0" fontId="35" fillId="3" borderId="18" xfId="0" applyFont="1" applyFill="1" applyBorder="1" applyAlignment="1">
      <alignment horizontal="justify" vertical="center" wrapText="1" readingOrder="1"/>
    </xf>
    <xf numFmtId="9" fontId="34" fillId="3" borderId="23" xfId="0" applyNumberFormat="1" applyFont="1" applyFill="1" applyBorder="1" applyAlignment="1">
      <alignment horizontal="center" vertical="center" wrapText="1" readingOrder="1"/>
    </xf>
    <xf numFmtId="0" fontId="35" fillId="3" borderId="23"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xf numFmtId="0" fontId="35" fillId="3" borderId="25" xfId="0" applyFont="1" applyFill="1" applyBorder="1" applyAlignment="1">
      <alignment horizontal="justify" vertical="center" wrapText="1" readingOrder="1"/>
    </xf>
    <xf numFmtId="0" fontId="35" fillId="3" borderId="26" xfId="0" applyFont="1" applyFill="1" applyBorder="1" applyAlignment="1">
      <alignment horizontal="center" vertical="center" wrapText="1" readingOrder="1"/>
    </xf>
    <xf numFmtId="0" fontId="43" fillId="3" borderId="0" xfId="0" applyFont="1" applyFill="1"/>
    <xf numFmtId="0" fontId="34" fillId="15" borderId="30" xfId="0" applyFont="1" applyFill="1" applyBorder="1" applyAlignment="1">
      <alignment horizontal="center" vertical="center" wrapText="1" readingOrder="1"/>
    </xf>
    <xf numFmtId="0" fontId="34" fillId="15" borderId="31" xfId="0" applyFont="1" applyFill="1" applyBorder="1" applyAlignment="1">
      <alignment horizontal="center" vertical="center" wrapText="1" readingOrder="1"/>
    </xf>
    <xf numFmtId="0" fontId="11" fillId="3" borderId="0" xfId="0" applyFont="1" applyFill="1"/>
    <xf numFmtId="0" fontId="28" fillId="3" borderId="0" xfId="0" applyFont="1" applyFill="1" applyAlignment="1">
      <alignment horizontal="center" vertical="center" wrapText="1"/>
    </xf>
    <xf numFmtId="0" fontId="10" fillId="3" borderId="0" xfId="0" applyFont="1" applyFill="1" applyAlignment="1">
      <alignment horizontal="justify" vertical="center" wrapText="1" readingOrder="1"/>
    </xf>
    <xf numFmtId="0" fontId="3" fillId="3" borderId="0" xfId="0" applyFont="1" applyFill="1" applyAlignment="1">
      <alignment vertical="center"/>
    </xf>
    <xf numFmtId="0" fontId="13" fillId="3" borderId="0" xfId="0" applyFont="1" applyFill="1"/>
    <xf numFmtId="0" fontId="3" fillId="3" borderId="0" xfId="0" applyFont="1" applyFill="1" applyAlignment="1">
      <alignment horizontal="left" vertical="center"/>
    </xf>
    <xf numFmtId="0" fontId="46" fillId="3" borderId="4"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5" xfId="2" applyFont="1" applyFill="1" applyBorder="1"/>
    <xf numFmtId="0" fontId="46" fillId="3" borderId="6" xfId="2" applyFont="1" applyFill="1" applyBorder="1"/>
    <xf numFmtId="0" fontId="46" fillId="3" borderId="8" xfId="2" applyFont="1" applyFill="1" applyBorder="1"/>
    <xf numFmtId="0" fontId="46" fillId="3" borderId="7"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4"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5" xfId="2" quotePrefix="1" applyFont="1" applyFill="1" applyBorder="1" applyAlignment="1">
      <alignment horizontal="left" vertical="top" wrapText="1"/>
    </xf>
    <xf numFmtId="0" fontId="7" fillId="6" borderId="20" xfId="0" applyFont="1" applyFill="1" applyBorder="1" applyAlignment="1">
      <alignment horizontal="center" vertical="center" wrapText="1" readingOrder="1"/>
    </xf>
    <xf numFmtId="0" fontId="7" fillId="6" borderId="60" xfId="0" applyFont="1" applyFill="1" applyBorder="1" applyAlignment="1">
      <alignment horizontal="center" vertical="center" wrapText="1" readingOrder="1"/>
    </xf>
    <xf numFmtId="9" fontId="8" fillId="0" borderId="61" xfId="0" applyNumberFormat="1" applyFont="1" applyBorder="1" applyAlignment="1">
      <alignment horizontal="center" vertical="center" wrapText="1" readingOrder="1"/>
    </xf>
    <xf numFmtId="9" fontId="8" fillId="0" borderId="62" xfId="0" applyNumberFormat="1" applyFont="1" applyBorder="1" applyAlignment="1">
      <alignment horizontal="center" vertical="center" wrapText="1" readingOrder="1"/>
    </xf>
    <xf numFmtId="9" fontId="8" fillId="0" borderId="63" xfId="0" applyNumberFormat="1" applyFont="1" applyBorder="1" applyAlignment="1">
      <alignment horizontal="center" vertical="center" wrapText="1" readingOrder="1"/>
    </xf>
    <xf numFmtId="0" fontId="8" fillId="0" borderId="34" xfId="0" applyFont="1" applyBorder="1" applyAlignment="1">
      <alignment horizontal="justify" vertical="center" wrapText="1" readingOrder="1"/>
    </xf>
    <xf numFmtId="0" fontId="8" fillId="0" borderId="64" xfId="0" applyFont="1" applyBorder="1" applyAlignment="1">
      <alignment horizontal="justify" vertical="center" wrapText="1" readingOrder="1"/>
    </xf>
    <xf numFmtId="0" fontId="8" fillId="0" borderId="65" xfId="0" applyFont="1" applyBorder="1" applyAlignment="1">
      <alignment horizontal="justify" vertical="center" wrapText="1" readingOrder="1"/>
    </xf>
    <xf numFmtId="0" fontId="8" fillId="5" borderId="61" xfId="0" applyFont="1" applyFill="1" applyBorder="1" applyAlignment="1">
      <alignment horizontal="center" vertical="center" wrapText="1" readingOrder="1"/>
    </xf>
    <xf numFmtId="0" fontId="8" fillId="7" borderId="62" xfId="0" applyFont="1" applyFill="1" applyBorder="1" applyAlignment="1">
      <alignment horizontal="center" vertical="center" wrapText="1" readingOrder="1"/>
    </xf>
    <xf numFmtId="0" fontId="8" fillId="4" borderId="62" xfId="0" applyFont="1" applyFill="1" applyBorder="1" applyAlignment="1">
      <alignment horizontal="center" vertical="center" wrapText="1" readingOrder="1"/>
    </xf>
    <xf numFmtId="0" fontId="8" fillId="8" borderId="62" xfId="0" applyFont="1" applyFill="1" applyBorder="1" applyAlignment="1">
      <alignment horizontal="center" vertical="center" wrapText="1" readingOrder="1"/>
    </xf>
    <xf numFmtId="0" fontId="9" fillId="9" borderId="63" xfId="0" applyFont="1" applyFill="1" applyBorder="1" applyAlignment="1">
      <alignment horizontal="center" vertical="center" wrapText="1" readingOrder="1"/>
    </xf>
    <xf numFmtId="0" fontId="30" fillId="5" borderId="33" xfId="0" applyFont="1" applyFill="1" applyBorder="1" applyAlignment="1">
      <alignment horizontal="center" vertical="center" wrapText="1" readingOrder="1"/>
    </xf>
    <xf numFmtId="0" fontId="30" fillId="7" borderId="66" xfId="0" applyFont="1" applyFill="1" applyBorder="1" applyAlignment="1">
      <alignment horizontal="center" vertical="center" wrapText="1" readingOrder="1"/>
    </xf>
    <xf numFmtId="0" fontId="30" fillId="4" borderId="66" xfId="0" applyFont="1" applyFill="1" applyBorder="1" applyAlignment="1">
      <alignment horizontal="center" vertical="center" wrapText="1" readingOrder="1"/>
    </xf>
    <xf numFmtId="0" fontId="30" fillId="8" borderId="66" xfId="0" applyFont="1" applyFill="1" applyBorder="1" applyAlignment="1">
      <alignment horizontal="center" vertical="center" wrapText="1" readingOrder="1"/>
    </xf>
    <xf numFmtId="0" fontId="31" fillId="9" borderId="67" xfId="0" applyFont="1" applyFill="1" applyBorder="1" applyAlignment="1">
      <alignment horizontal="center" vertical="center" wrapText="1" readingOrder="1"/>
    </xf>
    <xf numFmtId="0" fontId="30" fillId="0" borderId="62" xfId="0" applyFont="1" applyBorder="1" applyAlignment="1">
      <alignment horizontal="center" vertical="center" wrapText="1" readingOrder="1"/>
    </xf>
    <xf numFmtId="0" fontId="30" fillId="0" borderId="63" xfId="0" applyFont="1" applyBorder="1" applyAlignment="1">
      <alignment horizontal="center" vertical="center" wrapText="1" readingOrder="1"/>
    </xf>
    <xf numFmtId="0" fontId="30" fillId="0" borderId="62" xfId="0" applyFont="1" applyBorder="1" applyAlignment="1">
      <alignment horizontal="justify" vertical="center" wrapText="1" readingOrder="1"/>
    </xf>
    <xf numFmtId="0" fontId="30" fillId="0" borderId="63" xfId="0" applyFont="1" applyBorder="1" applyAlignment="1">
      <alignment horizontal="justify" vertical="center" wrapText="1" readingOrder="1"/>
    </xf>
    <xf numFmtId="0" fontId="30" fillId="0" borderId="68" xfId="0" applyFont="1" applyBorder="1" applyAlignment="1">
      <alignment horizontal="center" vertical="center" wrapText="1" readingOrder="1"/>
    </xf>
    <xf numFmtId="0" fontId="30" fillId="0" borderId="68" xfId="0" applyFont="1" applyBorder="1" applyAlignment="1">
      <alignment horizontal="justify" vertical="center" wrapText="1" readingOrder="1"/>
    </xf>
    <xf numFmtId="0" fontId="29" fillId="6" borderId="60" xfId="0" applyFont="1" applyFill="1" applyBorder="1" applyAlignment="1">
      <alignment horizontal="center" vertical="center" wrapText="1" readingOrder="1"/>
    </xf>
    <xf numFmtId="0" fontId="55" fillId="3" borderId="0" xfId="0" applyFont="1" applyFill="1"/>
    <xf numFmtId="0" fontId="55" fillId="0" borderId="0" xfId="0" applyFont="1"/>
    <xf numFmtId="0" fontId="56" fillId="3" borderId="0" xfId="0" applyFont="1" applyFill="1" applyAlignment="1">
      <alignment horizontal="center" vertical="center"/>
    </xf>
    <xf numFmtId="0" fontId="56" fillId="2" borderId="0" xfId="0" applyFont="1" applyFill="1" applyAlignment="1">
      <alignment horizontal="center" vertical="center"/>
    </xf>
    <xf numFmtId="0" fontId="56" fillId="0" borderId="0" xfId="0" applyFont="1" applyAlignment="1">
      <alignment horizontal="left" vertical="center"/>
    </xf>
    <xf numFmtId="0" fontId="55" fillId="0" borderId="0" xfId="0" applyFont="1" applyAlignment="1">
      <alignment horizontal="center" vertical="center"/>
    </xf>
    <xf numFmtId="0" fontId="55" fillId="0" borderId="0" xfId="0" applyFont="1" applyAlignment="1">
      <alignment horizontal="center"/>
    </xf>
    <xf numFmtId="0" fontId="56" fillId="17" borderId="18" xfId="0" applyFont="1" applyFill="1" applyBorder="1" applyAlignment="1">
      <alignment horizontal="center" vertical="center" textRotation="90"/>
    </xf>
    <xf numFmtId="0" fontId="55" fillId="0" borderId="18" xfId="0" applyFont="1" applyBorder="1" applyAlignment="1">
      <alignment horizontal="center" vertical="center"/>
    </xf>
    <xf numFmtId="0" fontId="55" fillId="0" borderId="18" xfId="0" applyFont="1" applyBorder="1" applyAlignment="1" applyProtection="1">
      <alignment horizontal="justify" vertical="center" wrapText="1"/>
      <protection locked="0"/>
    </xf>
    <xf numFmtId="0" fontId="55" fillId="0" borderId="18" xfId="0" applyFont="1" applyBorder="1" applyAlignment="1" applyProtection="1">
      <alignment horizontal="center" vertical="center"/>
      <protection hidden="1"/>
    </xf>
    <xf numFmtId="0" fontId="55" fillId="0" borderId="18" xfId="0" applyFont="1" applyBorder="1" applyAlignment="1" applyProtection="1">
      <alignment horizontal="center" vertical="center" textRotation="90"/>
      <protection locked="0"/>
    </xf>
    <xf numFmtId="9" fontId="55" fillId="0" borderId="18" xfId="0" applyNumberFormat="1" applyFont="1" applyBorder="1" applyAlignment="1" applyProtection="1">
      <alignment horizontal="center" vertical="center"/>
      <protection hidden="1"/>
    </xf>
    <xf numFmtId="164" fontId="55" fillId="0" borderId="18" xfId="1" applyNumberFormat="1" applyFont="1" applyBorder="1" applyAlignment="1">
      <alignment horizontal="center" vertical="center"/>
    </xf>
    <xf numFmtId="0" fontId="56" fillId="0" borderId="18" xfId="0" applyFont="1" applyBorder="1" applyAlignment="1" applyProtection="1">
      <alignment horizontal="center" vertical="center" textRotation="90" wrapText="1"/>
      <protection hidden="1"/>
    </xf>
    <xf numFmtId="0" fontId="56" fillId="0" borderId="18" xfId="0" applyFont="1" applyBorder="1" applyAlignment="1" applyProtection="1">
      <alignment horizontal="center" vertical="center" textRotation="90"/>
      <protection hidden="1"/>
    </xf>
    <xf numFmtId="0" fontId="55" fillId="0" borderId="18"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protection locked="0"/>
    </xf>
    <xf numFmtId="14" fontId="55" fillId="0" borderId="18" xfId="0" applyNumberFormat="1" applyFont="1" applyBorder="1" applyAlignment="1" applyProtection="1">
      <alignment horizontal="center" vertical="center"/>
      <protection locked="0"/>
    </xf>
    <xf numFmtId="0" fontId="57" fillId="0" borderId="18" xfId="0" applyFont="1" applyBorder="1" applyAlignment="1" applyProtection="1">
      <alignment horizontal="center" vertical="center"/>
      <protection locked="0"/>
    </xf>
    <xf numFmtId="0" fontId="55" fillId="0" borderId="18" xfId="0" applyFont="1" applyBorder="1" applyAlignment="1" applyProtection="1">
      <alignment horizontal="justify" vertical="center"/>
      <protection locked="0"/>
    </xf>
    <xf numFmtId="164" fontId="55" fillId="0" borderId="18" xfId="1" applyNumberFormat="1" applyFont="1" applyFill="1" applyBorder="1" applyAlignment="1">
      <alignment horizontal="center" vertical="center"/>
    </xf>
    <xf numFmtId="14" fontId="55" fillId="0" borderId="18" xfId="0" applyNumberFormat="1" applyFont="1" applyBorder="1" applyAlignment="1" applyProtection="1">
      <alignment horizontal="center" vertical="center" wrapText="1"/>
      <protection locked="0"/>
    </xf>
    <xf numFmtId="0" fontId="59" fillId="0" borderId="18" xfId="0" applyFont="1" applyBorder="1" applyAlignment="1" applyProtection="1">
      <alignment horizontal="justify" vertical="center" wrapText="1"/>
      <protection locked="0"/>
    </xf>
    <xf numFmtId="164" fontId="58" fillId="0" borderId="71" xfId="1" applyNumberFormat="1" applyFont="1" applyBorder="1" applyAlignment="1">
      <alignment horizontal="center" vertical="center"/>
    </xf>
    <xf numFmtId="0" fontId="3" fillId="0" borderId="71" xfId="0" applyFont="1" applyBorder="1" applyAlignment="1" applyProtection="1">
      <alignment horizontal="center" vertical="center" textRotation="90" wrapText="1"/>
      <protection hidden="1"/>
    </xf>
    <xf numFmtId="9" fontId="58" fillId="0" borderId="69" xfId="0" applyNumberFormat="1" applyFont="1" applyBorder="1" applyAlignment="1" applyProtection="1">
      <alignment horizontal="center" vertical="center"/>
      <protection hidden="1"/>
    </xf>
    <xf numFmtId="0" fontId="3" fillId="0" borderId="71" xfId="0" applyFont="1" applyBorder="1" applyAlignment="1" applyProtection="1">
      <alignment horizontal="center" vertical="center" textRotation="90"/>
      <protection hidden="1"/>
    </xf>
    <xf numFmtId="164" fontId="58" fillId="0" borderId="18" xfId="1" applyNumberFormat="1" applyFont="1" applyBorder="1" applyAlignment="1">
      <alignment horizontal="center" vertical="center"/>
    </xf>
    <xf numFmtId="0" fontId="3" fillId="0" borderId="18" xfId="0" applyFont="1" applyBorder="1" applyAlignment="1" applyProtection="1">
      <alignment horizontal="center" vertical="center" textRotation="90" wrapText="1"/>
      <protection hidden="1"/>
    </xf>
    <xf numFmtId="9" fontId="58" fillId="0" borderId="18" xfId="0" applyNumberFormat="1" applyFont="1" applyBorder="1" applyAlignment="1" applyProtection="1">
      <alignment horizontal="center" vertical="center"/>
      <protection hidden="1"/>
    </xf>
    <xf numFmtId="0" fontId="3" fillId="0" borderId="18" xfId="0" applyFont="1" applyBorder="1" applyAlignment="1" applyProtection="1">
      <alignment horizontal="center" vertical="center" textRotation="90"/>
      <protection hidden="1"/>
    </xf>
    <xf numFmtId="0" fontId="59" fillId="0" borderId="70" xfId="0" applyFont="1" applyBorder="1" applyAlignment="1" applyProtection="1">
      <alignment horizontal="justify" vertical="center" wrapText="1"/>
      <protection locked="0"/>
    </xf>
    <xf numFmtId="0" fontId="58" fillId="0" borderId="18" xfId="0" applyFont="1" applyBorder="1" applyAlignment="1" applyProtection="1">
      <alignment horizontal="justify" vertical="center"/>
      <protection locked="0"/>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51" fillId="3" borderId="56" xfId="0" applyFont="1" applyFill="1" applyBorder="1" applyAlignment="1">
      <alignment horizontal="left" vertical="center" wrapText="1"/>
    </xf>
    <xf numFmtId="0" fontId="51" fillId="3" borderId="57" xfId="0" applyFont="1" applyFill="1" applyBorder="1" applyAlignment="1">
      <alignment horizontal="left" vertical="center" wrapText="1"/>
    </xf>
    <xf numFmtId="0" fontId="51" fillId="3" borderId="43" xfId="3" applyFont="1" applyFill="1" applyBorder="1" applyAlignment="1">
      <alignment horizontal="left" vertical="top" wrapText="1" readingOrder="1"/>
    </xf>
    <xf numFmtId="0" fontId="51" fillId="3" borderId="44" xfId="3" applyFont="1" applyFill="1" applyBorder="1" applyAlignment="1">
      <alignment horizontal="left" vertical="top" wrapText="1" readingOrder="1"/>
    </xf>
    <xf numFmtId="0" fontId="52" fillId="3" borderId="45" xfId="2" applyFont="1" applyFill="1" applyBorder="1" applyAlignment="1">
      <alignment horizontal="justify" vertical="center" wrapText="1"/>
    </xf>
    <xf numFmtId="0" fontId="52" fillId="3" borderId="46" xfId="2" applyFont="1" applyFill="1" applyBorder="1" applyAlignment="1">
      <alignment horizontal="justify" vertical="center" wrapText="1"/>
    </xf>
    <xf numFmtId="0" fontId="51" fillId="3" borderId="47" xfId="0" applyFont="1" applyFill="1" applyBorder="1" applyAlignment="1">
      <alignment horizontal="left" vertical="center" wrapText="1"/>
    </xf>
    <xf numFmtId="0" fontId="51" fillId="3" borderId="48" xfId="0" applyFont="1" applyFill="1" applyBorder="1" applyAlignment="1">
      <alignment horizontal="left" vertical="center" wrapText="1"/>
    </xf>
    <xf numFmtId="0" fontId="46" fillId="3" borderId="4"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5" xfId="2" applyFont="1" applyFill="1" applyBorder="1" applyAlignment="1">
      <alignment horizontal="left" vertical="top" wrapText="1"/>
    </xf>
    <xf numFmtId="0" fontId="51" fillId="3" borderId="58" xfId="0" applyFont="1" applyFill="1" applyBorder="1" applyAlignment="1">
      <alignment horizontal="left" vertical="center" wrapText="1"/>
    </xf>
    <xf numFmtId="0" fontId="51" fillId="3" borderId="59" xfId="0" applyFont="1" applyFill="1" applyBorder="1" applyAlignment="1">
      <alignment horizontal="left" vertical="center" wrapText="1"/>
    </xf>
    <xf numFmtId="0" fontId="52" fillId="3" borderId="51" xfId="0" applyFont="1" applyFill="1" applyBorder="1" applyAlignment="1">
      <alignment horizontal="justify" vertical="center" wrapText="1"/>
    </xf>
    <xf numFmtId="0" fontId="52" fillId="3" borderId="52" xfId="0" applyFont="1" applyFill="1" applyBorder="1" applyAlignment="1">
      <alignment horizontal="justify" vertical="center" wrapText="1"/>
    </xf>
    <xf numFmtId="0" fontId="47" fillId="14" borderId="33" xfId="2" applyFont="1" applyFill="1" applyBorder="1" applyAlignment="1">
      <alignment horizontal="center" vertical="center" wrapText="1"/>
    </xf>
    <xf numFmtId="0" fontId="47" fillId="14" borderId="34" xfId="2" applyFont="1" applyFill="1" applyBorder="1" applyAlignment="1">
      <alignment horizontal="center" vertical="center" wrapText="1"/>
    </xf>
    <xf numFmtId="0" fontId="47" fillId="14" borderId="35" xfId="2" applyFont="1" applyFill="1" applyBorder="1" applyAlignment="1">
      <alignment horizontal="center" vertical="center" wrapText="1"/>
    </xf>
    <xf numFmtId="0" fontId="46" fillId="0" borderId="4"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5" xfId="2" quotePrefix="1" applyFont="1" applyBorder="1" applyAlignment="1">
      <alignment horizontal="left" vertical="center" wrapText="1"/>
    </xf>
    <xf numFmtId="0" fontId="46" fillId="0" borderId="53" xfId="2" quotePrefix="1" applyFont="1" applyBorder="1" applyAlignment="1">
      <alignment horizontal="left" vertical="center" wrapText="1"/>
    </xf>
    <xf numFmtId="0" fontId="46" fillId="0" borderId="54" xfId="2" quotePrefix="1" applyFont="1" applyBorder="1" applyAlignment="1">
      <alignment horizontal="left" vertical="center" wrapText="1"/>
    </xf>
    <xf numFmtId="0" fontId="46" fillId="0" borderId="55" xfId="2" quotePrefix="1" applyFont="1" applyBorder="1" applyAlignment="1">
      <alignment horizontal="left" vertical="center" wrapText="1"/>
    </xf>
    <xf numFmtId="0" fontId="48" fillId="3" borderId="36" xfId="2" quotePrefix="1" applyFont="1" applyFill="1" applyBorder="1" applyAlignment="1">
      <alignment horizontal="left" vertical="top" wrapText="1"/>
    </xf>
    <xf numFmtId="0" fontId="49" fillId="3" borderId="37" xfId="2" quotePrefix="1" applyFont="1" applyFill="1" applyBorder="1" applyAlignment="1">
      <alignment horizontal="left" vertical="top" wrapText="1"/>
    </xf>
    <xf numFmtId="0" fontId="49" fillId="3" borderId="38" xfId="2" quotePrefix="1" applyFont="1" applyFill="1" applyBorder="1" applyAlignment="1">
      <alignment horizontal="left" vertical="top" wrapText="1"/>
    </xf>
    <xf numFmtId="0" fontId="46" fillId="0" borderId="4"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5" xfId="2" quotePrefix="1" applyFont="1" applyBorder="1" applyAlignment="1">
      <alignment horizontal="left" vertical="top" wrapText="1"/>
    </xf>
    <xf numFmtId="0" fontId="51" fillId="14" borderId="39" xfId="3" applyFont="1" applyFill="1" applyBorder="1" applyAlignment="1">
      <alignment horizontal="center" vertical="center" wrapText="1"/>
    </xf>
    <xf numFmtId="0" fontId="51" fillId="14" borderId="40" xfId="3" applyFont="1" applyFill="1" applyBorder="1" applyAlignment="1">
      <alignment horizontal="center" vertical="center" wrapText="1"/>
    </xf>
    <xf numFmtId="0" fontId="51" fillId="14" borderId="41" xfId="2" applyFont="1" applyFill="1" applyBorder="1" applyAlignment="1">
      <alignment horizontal="center" vertical="center"/>
    </xf>
    <xf numFmtId="0" fontId="51" fillId="14" borderId="42" xfId="2" applyFont="1" applyFill="1" applyBorder="1" applyAlignment="1">
      <alignment horizontal="center" vertical="center"/>
    </xf>
    <xf numFmtId="0" fontId="1" fillId="3" borderId="53" xfId="2" quotePrefix="1" applyFont="1" applyFill="1" applyBorder="1" applyAlignment="1">
      <alignment horizontal="justify" vertical="center" wrapText="1"/>
    </xf>
    <xf numFmtId="0" fontId="1" fillId="3" borderId="54" xfId="2" quotePrefix="1" applyFont="1" applyFill="1" applyBorder="1" applyAlignment="1">
      <alignment horizontal="justify" vertical="center" wrapText="1"/>
    </xf>
    <xf numFmtId="0" fontId="1" fillId="3" borderId="55" xfId="2" quotePrefix="1" applyFont="1" applyFill="1" applyBorder="1" applyAlignment="1">
      <alignment horizontal="justify" vertical="center" wrapText="1"/>
    </xf>
    <xf numFmtId="0" fontId="56" fillId="0" borderId="18" xfId="0" applyFont="1" applyFill="1" applyBorder="1" applyAlignment="1">
      <alignment horizontal="center" vertical="center"/>
    </xf>
    <xf numFmtId="0" fontId="56" fillId="0" borderId="18" xfId="0" applyFont="1" applyFill="1" applyBorder="1" applyAlignment="1">
      <alignment horizontal="center" vertical="center" wrapText="1"/>
    </xf>
    <xf numFmtId="0" fontId="61" fillId="3" borderId="18" xfId="0" applyFont="1" applyFill="1" applyBorder="1" applyAlignment="1" applyProtection="1">
      <alignment horizontal="left" vertical="center" wrapText="1"/>
      <protection locked="0"/>
    </xf>
    <xf numFmtId="0" fontId="60" fillId="3" borderId="18" xfId="0" applyFont="1" applyFill="1" applyBorder="1" applyAlignment="1" applyProtection="1">
      <alignment horizontal="left" vertical="center" wrapText="1"/>
      <protection locked="0"/>
    </xf>
    <xf numFmtId="0" fontId="55" fillId="0" borderId="18" xfId="0" applyFont="1" applyBorder="1" applyAlignment="1">
      <alignment horizontal="center" vertical="center"/>
    </xf>
    <xf numFmtId="0" fontId="56" fillId="16" borderId="18" xfId="0" applyFont="1" applyFill="1" applyBorder="1" applyAlignment="1">
      <alignment horizontal="center" vertical="center"/>
    </xf>
    <xf numFmtId="9" fontId="55" fillId="0" borderId="18" xfId="0" applyNumberFormat="1" applyFont="1" applyBorder="1" applyAlignment="1" applyProtection="1">
      <alignment horizontal="center" vertical="center" wrapText="1"/>
      <protection hidden="1"/>
    </xf>
    <xf numFmtId="0" fontId="56" fillId="0" borderId="18" xfId="0" applyFont="1" applyBorder="1" applyAlignment="1" applyProtection="1">
      <alignment horizontal="center" vertical="center"/>
      <protection hidden="1"/>
    </xf>
    <xf numFmtId="0" fontId="55" fillId="0" borderId="18" xfId="0" applyFont="1" applyBorder="1" applyAlignment="1" applyProtection="1">
      <alignment horizontal="center" vertical="center" wrapText="1"/>
      <protection locked="0"/>
    </xf>
    <xf numFmtId="0" fontId="44" fillId="0" borderId="18"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protection locked="0"/>
    </xf>
    <xf numFmtId="0" fontId="56" fillId="0" borderId="18" xfId="0" applyFont="1" applyBorder="1" applyAlignment="1" applyProtection="1">
      <alignment horizontal="center" vertical="center" wrapText="1"/>
      <protection hidden="1"/>
    </xf>
    <xf numFmtId="9" fontId="55" fillId="0" borderId="18" xfId="0" applyNumberFormat="1" applyFont="1" applyBorder="1" applyAlignment="1" applyProtection="1">
      <alignment horizontal="center" vertical="center" wrapText="1"/>
      <protection locked="0"/>
    </xf>
    <xf numFmtId="0" fontId="58" fillId="0" borderId="18"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56" fillId="17" borderId="18" xfId="0" applyFont="1" applyFill="1" applyBorder="1" applyAlignment="1">
      <alignment horizontal="center" vertical="center" wrapText="1"/>
    </xf>
    <xf numFmtId="0" fontId="56" fillId="17" borderId="18" xfId="0" applyFont="1" applyFill="1" applyBorder="1" applyAlignment="1">
      <alignment horizontal="center" vertical="center"/>
    </xf>
    <xf numFmtId="0" fontId="56" fillId="17" borderId="18" xfId="0" applyFont="1" applyFill="1" applyBorder="1" applyAlignment="1">
      <alignment horizontal="center" vertical="center" textRotation="90" wrapText="1"/>
    </xf>
    <xf numFmtId="0" fontId="56" fillId="17" borderId="18" xfId="0" applyFont="1" applyFill="1" applyBorder="1" applyAlignment="1">
      <alignment horizontal="left" vertical="center"/>
    </xf>
    <xf numFmtId="0" fontId="56" fillId="17" borderId="18" xfId="0" applyFont="1" applyFill="1" applyBorder="1" applyAlignment="1">
      <alignment horizontal="center" vertical="center" textRotation="90"/>
    </xf>
    <xf numFmtId="0" fontId="16" fillId="10" borderId="0" xfId="0" applyFont="1" applyFill="1" applyAlignment="1">
      <alignment horizontal="center" vertical="center" textRotation="90" wrapText="1" readingOrder="1"/>
    </xf>
    <xf numFmtId="0" fontId="16" fillId="10" borderId="5" xfId="0" applyFont="1" applyFill="1" applyBorder="1" applyAlignment="1">
      <alignment horizontal="center" vertical="center" textRotation="90" wrapText="1" readingOrder="1"/>
    </xf>
    <xf numFmtId="0" fontId="19" fillId="12" borderId="10" xfId="0" applyFont="1" applyFill="1" applyBorder="1" applyAlignment="1">
      <alignment horizontal="center" vertical="center" wrapText="1" readingOrder="1"/>
    </xf>
    <xf numFmtId="0" fontId="19" fillId="12" borderId="11" xfId="0" applyFont="1" applyFill="1" applyBorder="1" applyAlignment="1">
      <alignment horizontal="center" vertical="center" wrapText="1" readingOrder="1"/>
    </xf>
    <xf numFmtId="0" fontId="19" fillId="12" borderId="12" xfId="0" applyFont="1" applyFill="1" applyBorder="1" applyAlignment="1">
      <alignment horizontal="center" vertical="center" wrapText="1" readingOrder="1"/>
    </xf>
    <xf numFmtId="0" fontId="19" fillId="12" borderId="13"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1" borderId="10" xfId="0" applyFont="1" applyFill="1" applyBorder="1" applyAlignment="1">
      <alignment horizontal="center" vertical="center" wrapText="1" readingOrder="1"/>
    </xf>
    <xf numFmtId="0" fontId="19" fillId="11" borderId="11" xfId="0" applyFont="1" applyFill="1" applyBorder="1" applyAlignment="1">
      <alignment horizontal="center" vertical="center" wrapText="1" readingOrder="1"/>
    </xf>
    <xf numFmtId="0" fontId="19" fillId="11" borderId="12"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3" borderId="10" xfId="0" applyFont="1" applyFill="1" applyBorder="1" applyAlignment="1">
      <alignment horizontal="center" vertical="center" wrapText="1" readingOrder="1"/>
    </xf>
    <xf numFmtId="0" fontId="19" fillId="13" borderId="11" xfId="0" applyFont="1" applyFill="1" applyBorder="1" applyAlignment="1">
      <alignment horizontal="center" vertical="center" wrapText="1" readingOrder="1"/>
    </xf>
    <xf numFmtId="0" fontId="19" fillId="13" borderId="12"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5" borderId="10" xfId="0" applyFont="1" applyFill="1" applyBorder="1" applyAlignment="1">
      <alignment horizontal="center" vertical="center" wrapText="1" readingOrder="1"/>
    </xf>
    <xf numFmtId="0" fontId="19" fillId="5" borderId="11" xfId="0" applyFont="1" applyFill="1" applyBorder="1" applyAlignment="1">
      <alignment horizontal="center" vertical="center" wrapText="1" readingOrder="1"/>
    </xf>
    <xf numFmtId="0" fontId="19" fillId="5" borderId="12"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17" xfId="0" applyFont="1" applyFill="1" applyBorder="1" applyAlignment="1">
      <alignment horizontal="center" vertical="center" wrapText="1" readingOrder="1"/>
    </xf>
    <xf numFmtId="0" fontId="15" fillId="0" borderId="2" xfId="0" applyFont="1" applyBorder="1" applyAlignment="1">
      <alignment horizontal="center" vertical="center" wrapText="1"/>
    </xf>
    <xf numFmtId="0" fontId="15" fillId="0" borderId="9"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8" fillId="11" borderId="0" xfId="0" applyFont="1" applyFill="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2"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4" xfId="0" applyFont="1" applyFill="1" applyBorder="1" applyAlignment="1" applyProtection="1">
      <alignment horizontal="center" vertical="center" wrapText="1" readingOrder="1"/>
      <protection hidden="1"/>
    </xf>
    <xf numFmtId="0" fontId="18" fillId="11" borderId="3"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9" xfId="0" applyFont="1" applyBorder="1" applyAlignment="1">
      <alignment horizontal="center" vertical="center" wrapText="1"/>
    </xf>
    <xf numFmtId="0" fontId="18" fillId="11" borderId="6" xfId="0" applyFont="1" applyFill="1" applyBorder="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2" borderId="4"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2"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3" xfId="0" applyFont="1" applyFill="1" applyBorder="1" applyAlignment="1" applyProtection="1">
      <alignment horizontal="center" wrapText="1" readingOrder="1"/>
      <protection hidden="1"/>
    </xf>
    <xf numFmtId="0" fontId="18" fillId="13" borderId="4"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2"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3"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4"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2"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3" xfId="0" applyFont="1" applyFill="1" applyBorder="1" applyAlignment="1" applyProtection="1">
      <alignment horizontal="center" wrapText="1" readingOrder="1"/>
      <protection hidden="1"/>
    </xf>
    <xf numFmtId="0" fontId="23" fillId="0" borderId="0" xfId="0" applyFont="1" applyAlignment="1">
      <alignment horizontal="center" vertical="center" wrapText="1"/>
    </xf>
    <xf numFmtId="0" fontId="39" fillId="11" borderId="10" xfId="0" applyFont="1" applyFill="1" applyBorder="1" applyAlignment="1">
      <alignment horizontal="center" vertical="center" wrapText="1" readingOrder="1"/>
    </xf>
    <xf numFmtId="0" fontId="39" fillId="11" borderId="11" xfId="0" applyFont="1" applyFill="1" applyBorder="1" applyAlignment="1">
      <alignment horizontal="center" vertical="center" wrapText="1" readingOrder="1"/>
    </xf>
    <xf numFmtId="0" fontId="39" fillId="11" borderId="12" xfId="0" applyFont="1" applyFill="1" applyBorder="1" applyAlignment="1">
      <alignment horizontal="center" vertical="center" wrapText="1" readingOrder="1"/>
    </xf>
    <xf numFmtId="0" fontId="39" fillId="11" borderId="13"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17" xfId="0" applyFont="1" applyFill="1" applyBorder="1" applyAlignment="1">
      <alignment horizontal="center" vertical="center" wrapText="1" readingOrder="1"/>
    </xf>
    <xf numFmtId="0" fontId="40" fillId="0" borderId="2" xfId="0" applyFont="1" applyBorder="1" applyAlignment="1">
      <alignment horizontal="center" vertical="center" wrapText="1"/>
    </xf>
    <xf numFmtId="0" fontId="40" fillId="0" borderId="9" xfId="0" applyFont="1" applyBorder="1" applyAlignment="1">
      <alignment horizontal="center" vertical="center"/>
    </xf>
    <xf numFmtId="0" fontId="40" fillId="0" borderId="4" xfId="0" applyFont="1" applyBorder="1" applyAlignment="1">
      <alignment horizontal="center" vertical="center" wrapText="1"/>
    </xf>
    <xf numFmtId="0" fontId="40" fillId="0" borderId="0" xfId="0" applyFont="1" applyAlignment="1">
      <alignment horizontal="center" vertical="center"/>
    </xf>
    <xf numFmtId="0" fontId="40" fillId="0" borderId="4" xfId="0" applyFont="1" applyBorder="1" applyAlignment="1">
      <alignment horizontal="center" vertical="center"/>
    </xf>
    <xf numFmtId="0" fontId="40" fillId="0" borderId="6" xfId="0" applyFont="1" applyBorder="1" applyAlignment="1">
      <alignment horizontal="center" vertical="center"/>
    </xf>
    <xf numFmtId="0" fontId="40" fillId="0" borderId="8" xfId="0" applyFont="1" applyBorder="1" applyAlignment="1">
      <alignment horizontal="center" vertical="center"/>
    </xf>
    <xf numFmtId="0" fontId="39" fillId="12" borderId="10" xfId="0" applyFont="1" applyFill="1" applyBorder="1" applyAlignment="1">
      <alignment horizontal="center" vertical="center" wrapText="1" readingOrder="1"/>
    </xf>
    <xf numFmtId="0" fontId="39" fillId="12" borderId="11" xfId="0" applyFont="1" applyFill="1" applyBorder="1" applyAlignment="1">
      <alignment horizontal="center" vertical="center" wrapText="1" readingOrder="1"/>
    </xf>
    <xf numFmtId="0" fontId="39" fillId="12" borderId="12" xfId="0" applyFont="1" applyFill="1" applyBorder="1" applyAlignment="1">
      <alignment horizontal="center" vertical="center" wrapText="1" readingOrder="1"/>
    </xf>
    <xf numFmtId="0" fontId="39" fillId="12" borderId="13"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17"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40" fillId="0" borderId="3" xfId="0" applyFont="1" applyBorder="1" applyAlignment="1">
      <alignment horizontal="center" vertical="center"/>
    </xf>
    <xf numFmtId="0" fontId="40" fillId="0" borderId="5" xfId="0" applyFont="1" applyBorder="1" applyAlignment="1">
      <alignment horizontal="center" vertical="center"/>
    </xf>
    <xf numFmtId="0" fontId="40" fillId="0" borderId="7" xfId="0" applyFont="1" applyBorder="1" applyAlignment="1">
      <alignment horizontal="center" vertical="center"/>
    </xf>
    <xf numFmtId="0" fontId="39" fillId="5" borderId="10" xfId="0" applyFont="1" applyFill="1" applyBorder="1" applyAlignment="1">
      <alignment horizontal="center" vertical="center" wrapText="1" readingOrder="1"/>
    </xf>
    <xf numFmtId="0" fontId="39" fillId="5" borderId="11" xfId="0" applyFont="1" applyFill="1" applyBorder="1" applyAlignment="1">
      <alignment horizontal="center" vertical="center" wrapText="1" readingOrder="1"/>
    </xf>
    <xf numFmtId="0" fontId="39" fillId="5" borderId="12" xfId="0" applyFont="1" applyFill="1" applyBorder="1" applyAlignment="1">
      <alignment horizontal="center" vertical="center" wrapText="1" readingOrder="1"/>
    </xf>
    <xf numFmtId="0" fontId="39" fillId="5" borderId="13"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13" borderId="10" xfId="0" applyFont="1" applyFill="1" applyBorder="1" applyAlignment="1">
      <alignment horizontal="center" vertical="center" wrapText="1" readingOrder="1"/>
    </xf>
    <xf numFmtId="0" fontId="39" fillId="13" borderId="11" xfId="0" applyFont="1" applyFill="1" applyBorder="1" applyAlignment="1">
      <alignment horizontal="center" vertical="center" wrapText="1" readingOrder="1"/>
    </xf>
    <xf numFmtId="0" fontId="39" fillId="13" borderId="12"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17" xfId="0" applyFont="1" applyFill="1" applyBorder="1" applyAlignment="1">
      <alignment horizontal="center" vertical="center" wrapText="1" readingOrder="1"/>
    </xf>
    <xf numFmtId="0" fontId="40" fillId="0" borderId="9" xfId="0" applyFont="1" applyBorder="1" applyAlignment="1">
      <alignment horizontal="center" vertical="center" wrapText="1"/>
    </xf>
    <xf numFmtId="0" fontId="22" fillId="0" borderId="0" xfId="0" applyFont="1" applyAlignment="1">
      <alignment horizontal="center" vertical="center"/>
    </xf>
    <xf numFmtId="0" fontId="42" fillId="0" borderId="0" xfId="0" applyFont="1" applyAlignment="1">
      <alignment horizontal="center" vertical="center"/>
    </xf>
    <xf numFmtId="0" fontId="37" fillId="15" borderId="20" xfId="0" applyFont="1" applyFill="1" applyBorder="1" applyAlignment="1">
      <alignment horizontal="center" vertical="center" wrapText="1" readingOrder="1"/>
    </xf>
    <xf numFmtId="0" fontId="37" fillId="15" borderId="21" xfId="0" applyFont="1" applyFill="1" applyBorder="1" applyAlignment="1">
      <alignment horizontal="center" vertical="center" wrapText="1" readingOrder="1"/>
    </xf>
    <xf numFmtId="0" fontId="37" fillId="15" borderId="32"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29" xfId="0" applyFont="1" applyFill="1" applyBorder="1" applyAlignment="1">
      <alignment horizontal="center" vertical="center" wrapText="1" readingOrder="1"/>
    </xf>
    <xf numFmtId="0" fontId="34" fillId="15" borderId="30" xfId="0" applyFont="1" applyFill="1" applyBorder="1" applyAlignment="1">
      <alignment horizontal="center" vertical="center" wrapText="1" readingOrder="1"/>
    </xf>
    <xf numFmtId="0" fontId="34" fillId="3" borderId="27"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19" xfId="0" applyFont="1" applyFill="1" applyBorder="1" applyAlignment="1">
      <alignment horizontal="center" vertical="center" wrapText="1" readingOrder="1"/>
    </xf>
    <xf numFmtId="0" fontId="34" fillId="3" borderId="18" xfId="0" applyFont="1" applyFill="1" applyBorder="1" applyAlignment="1">
      <alignment horizontal="center" vertical="center" wrapText="1" readingOrder="1"/>
    </xf>
    <xf numFmtId="0" fontId="34" fillId="3" borderId="24"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xf numFmtId="0" fontId="62" fillId="0" borderId="18" xfId="0" applyFont="1" applyFill="1" applyBorder="1" applyAlignment="1">
      <alignment horizontal="center" vertical="center" wrapText="1"/>
    </xf>
    <xf numFmtId="0" fontId="62" fillId="0" borderId="18" xfId="0" applyFont="1" applyFill="1" applyBorder="1" applyAlignment="1">
      <alignment horizontal="center"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367">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304799</xdr:colOff>
      <xdr:row>0</xdr:row>
      <xdr:rowOff>22671</xdr:rowOff>
    </xdr:from>
    <xdr:to>
      <xdr:col>3</xdr:col>
      <xdr:colOff>506950</xdr:colOff>
      <xdr:row>1</xdr:row>
      <xdr:rowOff>217170</xdr:rowOff>
    </xdr:to>
    <xdr:pic>
      <xdr:nvPicPr>
        <xdr:cNvPr id="2" name="Imagen 2">
          <a:extLst>
            <a:ext uri="{FF2B5EF4-FFF2-40B4-BE49-F238E27FC236}">
              <a16:creationId xmlns:a16="http://schemas.microsoft.com/office/drawing/2014/main" id="{32BA7DCF-502E-4CFE-BEE7-E99936E65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4" y="22671"/>
          <a:ext cx="2240501" cy="870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19050</xdr:colOff>
      <xdr:row>56</xdr:row>
      <xdr:rowOff>171450</xdr:rowOff>
    </xdr:from>
    <xdr:to>
      <xdr:col>22</xdr:col>
      <xdr:colOff>95794</xdr:colOff>
      <xdr:row>56</xdr:row>
      <xdr:rowOff>1119596</xdr:rowOff>
    </xdr:to>
    <xdr:pic>
      <xdr:nvPicPr>
        <xdr:cNvPr id="3" name="Imagen 1">
          <a:extLst>
            <a:ext uri="{FF2B5EF4-FFF2-40B4-BE49-F238E27FC236}">
              <a16:creationId xmlns:a16="http://schemas.microsoft.com/office/drawing/2014/main" id="{F9AA8869-4D69-4DC7-A1AE-BF0D842F76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78000" y="22021800"/>
          <a:ext cx="8058694" cy="948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17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zoomScale="110" zoomScaleNormal="110" workbookViewId="0">
      <selection activeCell="B4" sqref="B4:H5"/>
    </sheetView>
  </sheetViews>
  <sheetFormatPr baseColWidth="10" defaultColWidth="11.42578125" defaultRowHeight="15" x14ac:dyDescent="0.25"/>
  <cols>
    <col min="1" max="1" width="2.85546875" style="49" customWidth="1"/>
    <col min="2" max="3" width="24.7109375" style="49" customWidth="1"/>
    <col min="4" max="4" width="16" style="49" customWidth="1"/>
    <col min="5" max="5" width="24.7109375" style="49" customWidth="1"/>
    <col min="6" max="6" width="27.7109375" style="49" customWidth="1"/>
    <col min="7" max="8" width="24.7109375" style="49" customWidth="1"/>
    <col min="9" max="16384" width="11.42578125" style="49"/>
  </cols>
  <sheetData>
    <row r="1" spans="2:8" ht="15.75" thickBot="1" x14ac:dyDescent="0.3"/>
    <row r="2" spans="2:8" ht="18" x14ac:dyDescent="0.25">
      <c r="B2" s="165" t="s">
        <v>158</v>
      </c>
      <c r="C2" s="166"/>
      <c r="D2" s="166"/>
      <c r="E2" s="166"/>
      <c r="F2" s="166"/>
      <c r="G2" s="166"/>
      <c r="H2" s="167"/>
    </row>
    <row r="3" spans="2:8" x14ac:dyDescent="0.25">
      <c r="B3" s="50"/>
      <c r="C3" s="51"/>
      <c r="D3" s="51"/>
      <c r="E3" s="51"/>
      <c r="F3" s="51"/>
      <c r="G3" s="51"/>
      <c r="H3" s="52"/>
    </row>
    <row r="4" spans="2:8" ht="63" customHeight="1" x14ac:dyDescent="0.25">
      <c r="B4" s="168" t="s">
        <v>201</v>
      </c>
      <c r="C4" s="169"/>
      <c r="D4" s="169"/>
      <c r="E4" s="169"/>
      <c r="F4" s="169"/>
      <c r="G4" s="169"/>
      <c r="H4" s="170"/>
    </row>
    <row r="5" spans="2:8" ht="63" customHeight="1" x14ac:dyDescent="0.25">
      <c r="B5" s="171"/>
      <c r="C5" s="172"/>
      <c r="D5" s="172"/>
      <c r="E5" s="172"/>
      <c r="F5" s="172"/>
      <c r="G5" s="172"/>
      <c r="H5" s="173"/>
    </row>
    <row r="6" spans="2:8" ht="16.5" x14ac:dyDescent="0.25">
      <c r="B6" s="174" t="s">
        <v>156</v>
      </c>
      <c r="C6" s="175"/>
      <c r="D6" s="175"/>
      <c r="E6" s="175"/>
      <c r="F6" s="175"/>
      <c r="G6" s="175"/>
      <c r="H6" s="176"/>
    </row>
    <row r="7" spans="2:8" ht="95.25" customHeight="1" x14ac:dyDescent="0.25">
      <c r="B7" s="184" t="s">
        <v>161</v>
      </c>
      <c r="C7" s="185"/>
      <c r="D7" s="185"/>
      <c r="E7" s="185"/>
      <c r="F7" s="185"/>
      <c r="G7" s="185"/>
      <c r="H7" s="186"/>
    </row>
    <row r="8" spans="2:8" ht="16.5" x14ac:dyDescent="0.25">
      <c r="B8" s="86"/>
      <c r="C8" s="87"/>
      <c r="D8" s="87"/>
      <c r="E8" s="87"/>
      <c r="F8" s="87"/>
      <c r="G8" s="87"/>
      <c r="H8" s="88"/>
    </row>
    <row r="9" spans="2:8" ht="16.5" customHeight="1" x14ac:dyDescent="0.25">
      <c r="B9" s="177" t="s">
        <v>194</v>
      </c>
      <c r="C9" s="178"/>
      <c r="D9" s="178"/>
      <c r="E9" s="178"/>
      <c r="F9" s="178"/>
      <c r="G9" s="178"/>
      <c r="H9" s="179"/>
    </row>
    <row r="10" spans="2:8" ht="44.25" customHeight="1" x14ac:dyDescent="0.25">
      <c r="B10" s="177"/>
      <c r="C10" s="178"/>
      <c r="D10" s="178"/>
      <c r="E10" s="178"/>
      <c r="F10" s="178"/>
      <c r="G10" s="178"/>
      <c r="H10" s="179"/>
    </row>
    <row r="11" spans="2:8" ht="15.75" thickBot="1" x14ac:dyDescent="0.3">
      <c r="B11" s="75"/>
      <c r="C11" s="78"/>
      <c r="D11" s="83"/>
      <c r="E11" s="84"/>
      <c r="F11" s="84"/>
      <c r="G11" s="85"/>
      <c r="H11" s="79"/>
    </row>
    <row r="12" spans="2:8" ht="15.75" thickTop="1" x14ac:dyDescent="0.25">
      <c r="B12" s="75"/>
      <c r="C12" s="180" t="s">
        <v>157</v>
      </c>
      <c r="D12" s="181"/>
      <c r="E12" s="182" t="s">
        <v>195</v>
      </c>
      <c r="F12" s="183"/>
      <c r="G12" s="78"/>
      <c r="H12" s="79"/>
    </row>
    <row r="13" spans="2:8" ht="35.25" customHeight="1" x14ac:dyDescent="0.25">
      <c r="B13" s="75"/>
      <c r="C13" s="152" t="s">
        <v>188</v>
      </c>
      <c r="D13" s="153"/>
      <c r="E13" s="154" t="s">
        <v>193</v>
      </c>
      <c r="F13" s="155"/>
      <c r="G13" s="78"/>
      <c r="H13" s="79"/>
    </row>
    <row r="14" spans="2:8" ht="17.25" customHeight="1" x14ac:dyDescent="0.25">
      <c r="B14" s="75"/>
      <c r="C14" s="152" t="s">
        <v>189</v>
      </c>
      <c r="D14" s="153"/>
      <c r="E14" s="154" t="s">
        <v>191</v>
      </c>
      <c r="F14" s="155"/>
      <c r="G14" s="78"/>
      <c r="H14" s="79"/>
    </row>
    <row r="15" spans="2:8" ht="19.5" customHeight="1" x14ac:dyDescent="0.25">
      <c r="B15" s="75"/>
      <c r="C15" s="152" t="s">
        <v>190</v>
      </c>
      <c r="D15" s="153"/>
      <c r="E15" s="154" t="s">
        <v>192</v>
      </c>
      <c r="F15" s="155"/>
      <c r="G15" s="78"/>
      <c r="H15" s="79"/>
    </row>
    <row r="16" spans="2:8" ht="69.75" customHeight="1" x14ac:dyDescent="0.25">
      <c r="B16" s="75"/>
      <c r="C16" s="152" t="s">
        <v>159</v>
      </c>
      <c r="D16" s="153"/>
      <c r="E16" s="154" t="s">
        <v>160</v>
      </c>
      <c r="F16" s="155"/>
      <c r="G16" s="78"/>
      <c r="H16" s="79"/>
    </row>
    <row r="17" spans="2:8" ht="34.5" customHeight="1" x14ac:dyDescent="0.25">
      <c r="B17" s="75"/>
      <c r="C17" s="156" t="s">
        <v>2</v>
      </c>
      <c r="D17" s="157"/>
      <c r="E17" s="148" t="s">
        <v>202</v>
      </c>
      <c r="F17" s="149"/>
      <c r="G17" s="78"/>
      <c r="H17" s="79"/>
    </row>
    <row r="18" spans="2:8" ht="27.75" customHeight="1" x14ac:dyDescent="0.25">
      <c r="B18" s="75"/>
      <c r="C18" s="156" t="s">
        <v>3</v>
      </c>
      <c r="D18" s="157"/>
      <c r="E18" s="148" t="s">
        <v>203</v>
      </c>
      <c r="F18" s="149"/>
      <c r="G18" s="78"/>
      <c r="H18" s="79"/>
    </row>
    <row r="19" spans="2:8" ht="28.5" customHeight="1" x14ac:dyDescent="0.25">
      <c r="B19" s="75"/>
      <c r="C19" s="156" t="s">
        <v>42</v>
      </c>
      <c r="D19" s="157"/>
      <c r="E19" s="148" t="s">
        <v>204</v>
      </c>
      <c r="F19" s="149"/>
      <c r="G19" s="78"/>
      <c r="H19" s="79"/>
    </row>
    <row r="20" spans="2:8" ht="72.75" customHeight="1" x14ac:dyDescent="0.25">
      <c r="B20" s="75"/>
      <c r="C20" s="156" t="s">
        <v>1</v>
      </c>
      <c r="D20" s="157"/>
      <c r="E20" s="148" t="s">
        <v>205</v>
      </c>
      <c r="F20" s="149"/>
      <c r="G20" s="78"/>
      <c r="H20" s="79"/>
    </row>
    <row r="21" spans="2:8" ht="64.5" customHeight="1" x14ac:dyDescent="0.25">
      <c r="B21" s="75"/>
      <c r="C21" s="156" t="s">
        <v>48</v>
      </c>
      <c r="D21" s="157"/>
      <c r="E21" s="148" t="s">
        <v>163</v>
      </c>
      <c r="F21" s="149"/>
      <c r="G21" s="78"/>
      <c r="H21" s="79"/>
    </row>
    <row r="22" spans="2:8" ht="71.25" customHeight="1" x14ac:dyDescent="0.25">
      <c r="B22" s="75"/>
      <c r="C22" s="156" t="s">
        <v>162</v>
      </c>
      <c r="D22" s="157"/>
      <c r="E22" s="148" t="s">
        <v>164</v>
      </c>
      <c r="F22" s="149"/>
      <c r="G22" s="78"/>
      <c r="H22" s="79"/>
    </row>
    <row r="23" spans="2:8" ht="55.5" customHeight="1" x14ac:dyDescent="0.25">
      <c r="B23" s="75"/>
      <c r="C23" s="150" t="s">
        <v>165</v>
      </c>
      <c r="D23" s="151"/>
      <c r="E23" s="148" t="s">
        <v>166</v>
      </c>
      <c r="F23" s="149"/>
      <c r="G23" s="78"/>
      <c r="H23" s="79"/>
    </row>
    <row r="24" spans="2:8" ht="42" customHeight="1" x14ac:dyDescent="0.25">
      <c r="B24" s="75"/>
      <c r="C24" s="150" t="s">
        <v>46</v>
      </c>
      <c r="D24" s="151"/>
      <c r="E24" s="148" t="s">
        <v>167</v>
      </c>
      <c r="F24" s="149"/>
      <c r="G24" s="78"/>
      <c r="H24" s="79"/>
    </row>
    <row r="25" spans="2:8" ht="59.25" customHeight="1" x14ac:dyDescent="0.25">
      <c r="B25" s="75"/>
      <c r="C25" s="150" t="s">
        <v>155</v>
      </c>
      <c r="D25" s="151"/>
      <c r="E25" s="148" t="s">
        <v>168</v>
      </c>
      <c r="F25" s="149"/>
      <c r="G25" s="78"/>
      <c r="H25" s="79"/>
    </row>
    <row r="26" spans="2:8" ht="23.25" customHeight="1" x14ac:dyDescent="0.25">
      <c r="B26" s="75"/>
      <c r="C26" s="150" t="s">
        <v>12</v>
      </c>
      <c r="D26" s="151"/>
      <c r="E26" s="148" t="s">
        <v>169</v>
      </c>
      <c r="F26" s="149"/>
      <c r="G26" s="78"/>
      <c r="H26" s="79"/>
    </row>
    <row r="27" spans="2:8" ht="30.75" customHeight="1" x14ac:dyDescent="0.25">
      <c r="B27" s="75"/>
      <c r="C27" s="150" t="s">
        <v>173</v>
      </c>
      <c r="D27" s="151"/>
      <c r="E27" s="148" t="s">
        <v>170</v>
      </c>
      <c r="F27" s="149"/>
      <c r="G27" s="78"/>
      <c r="H27" s="79"/>
    </row>
    <row r="28" spans="2:8" ht="35.25" customHeight="1" x14ac:dyDescent="0.25">
      <c r="B28" s="75"/>
      <c r="C28" s="150" t="s">
        <v>174</v>
      </c>
      <c r="D28" s="151"/>
      <c r="E28" s="148" t="s">
        <v>171</v>
      </c>
      <c r="F28" s="149"/>
      <c r="G28" s="78"/>
      <c r="H28" s="79"/>
    </row>
    <row r="29" spans="2:8" ht="33" customHeight="1" x14ac:dyDescent="0.25">
      <c r="B29" s="75"/>
      <c r="C29" s="150" t="s">
        <v>174</v>
      </c>
      <c r="D29" s="151"/>
      <c r="E29" s="148" t="s">
        <v>171</v>
      </c>
      <c r="F29" s="149"/>
      <c r="G29" s="78"/>
      <c r="H29" s="79"/>
    </row>
    <row r="30" spans="2:8" ht="30" customHeight="1" x14ac:dyDescent="0.25">
      <c r="B30" s="75"/>
      <c r="C30" s="150" t="s">
        <v>175</v>
      </c>
      <c r="D30" s="151"/>
      <c r="E30" s="148" t="s">
        <v>172</v>
      </c>
      <c r="F30" s="149"/>
      <c r="G30" s="78"/>
      <c r="H30" s="79"/>
    </row>
    <row r="31" spans="2:8" ht="35.25" customHeight="1" x14ac:dyDescent="0.25">
      <c r="B31" s="75"/>
      <c r="C31" s="150" t="s">
        <v>176</v>
      </c>
      <c r="D31" s="151"/>
      <c r="E31" s="148" t="s">
        <v>177</v>
      </c>
      <c r="F31" s="149"/>
      <c r="G31" s="78"/>
      <c r="H31" s="79"/>
    </row>
    <row r="32" spans="2:8" ht="31.5" customHeight="1" x14ac:dyDescent="0.25">
      <c r="B32" s="75"/>
      <c r="C32" s="150" t="s">
        <v>178</v>
      </c>
      <c r="D32" s="151"/>
      <c r="E32" s="148" t="s">
        <v>179</v>
      </c>
      <c r="F32" s="149"/>
      <c r="G32" s="78"/>
      <c r="H32" s="79"/>
    </row>
    <row r="33" spans="2:8" ht="35.25" customHeight="1" x14ac:dyDescent="0.25">
      <c r="B33" s="75"/>
      <c r="C33" s="150" t="s">
        <v>180</v>
      </c>
      <c r="D33" s="151"/>
      <c r="E33" s="148" t="s">
        <v>181</v>
      </c>
      <c r="F33" s="149"/>
      <c r="G33" s="78"/>
      <c r="H33" s="79"/>
    </row>
    <row r="34" spans="2:8" ht="59.25" customHeight="1" x14ac:dyDescent="0.25">
      <c r="B34" s="75"/>
      <c r="C34" s="150" t="s">
        <v>182</v>
      </c>
      <c r="D34" s="151"/>
      <c r="E34" s="148" t="s">
        <v>183</v>
      </c>
      <c r="F34" s="149"/>
      <c r="G34" s="78"/>
      <c r="H34" s="79"/>
    </row>
    <row r="35" spans="2:8" ht="29.25" customHeight="1" x14ac:dyDescent="0.25">
      <c r="B35" s="75"/>
      <c r="C35" s="150" t="s">
        <v>29</v>
      </c>
      <c r="D35" s="151"/>
      <c r="E35" s="148" t="s">
        <v>184</v>
      </c>
      <c r="F35" s="149"/>
      <c r="G35" s="78"/>
      <c r="H35" s="79"/>
    </row>
    <row r="36" spans="2:8" ht="82.5" customHeight="1" x14ac:dyDescent="0.25">
      <c r="B36" s="75"/>
      <c r="C36" s="150" t="s">
        <v>186</v>
      </c>
      <c r="D36" s="151"/>
      <c r="E36" s="148" t="s">
        <v>185</v>
      </c>
      <c r="F36" s="149"/>
      <c r="G36" s="78"/>
      <c r="H36" s="79"/>
    </row>
    <row r="37" spans="2:8" ht="46.5" customHeight="1" x14ac:dyDescent="0.25">
      <c r="B37" s="75"/>
      <c r="C37" s="150" t="s">
        <v>39</v>
      </c>
      <c r="D37" s="151"/>
      <c r="E37" s="148" t="s">
        <v>187</v>
      </c>
      <c r="F37" s="149"/>
      <c r="G37" s="78"/>
      <c r="H37" s="79"/>
    </row>
    <row r="38" spans="2:8" ht="6.75" customHeight="1" thickBot="1" x14ac:dyDescent="0.3">
      <c r="B38" s="75"/>
      <c r="C38" s="161"/>
      <c r="D38" s="162"/>
      <c r="E38" s="163"/>
      <c r="F38" s="164"/>
      <c r="G38" s="78"/>
      <c r="H38" s="79"/>
    </row>
    <row r="39" spans="2:8" ht="15.75" thickTop="1" x14ac:dyDescent="0.25">
      <c r="B39" s="75"/>
      <c r="C39" s="76"/>
      <c r="D39" s="76"/>
      <c r="E39" s="77"/>
      <c r="F39" s="77"/>
      <c r="G39" s="78"/>
      <c r="H39" s="79"/>
    </row>
    <row r="40" spans="2:8" ht="21" customHeight="1" x14ac:dyDescent="0.25">
      <c r="B40" s="158" t="s">
        <v>196</v>
      </c>
      <c r="C40" s="159"/>
      <c r="D40" s="159"/>
      <c r="E40" s="159"/>
      <c r="F40" s="159"/>
      <c r="G40" s="159"/>
      <c r="H40" s="160"/>
    </row>
    <row r="41" spans="2:8" ht="20.25" customHeight="1" x14ac:dyDescent="0.25">
      <c r="B41" s="158" t="s">
        <v>197</v>
      </c>
      <c r="C41" s="159"/>
      <c r="D41" s="159"/>
      <c r="E41" s="159"/>
      <c r="F41" s="159"/>
      <c r="G41" s="159"/>
      <c r="H41" s="160"/>
    </row>
    <row r="42" spans="2:8" ht="20.25" customHeight="1" x14ac:dyDescent="0.25">
      <c r="B42" s="158" t="s">
        <v>198</v>
      </c>
      <c r="C42" s="159"/>
      <c r="D42" s="159"/>
      <c r="E42" s="159"/>
      <c r="F42" s="159"/>
      <c r="G42" s="159"/>
      <c r="H42" s="160"/>
    </row>
    <row r="43" spans="2:8" ht="20.25" customHeight="1" x14ac:dyDescent="0.25">
      <c r="B43" s="158" t="s">
        <v>199</v>
      </c>
      <c r="C43" s="159"/>
      <c r="D43" s="159"/>
      <c r="E43" s="159"/>
      <c r="F43" s="159"/>
      <c r="G43" s="159"/>
      <c r="H43" s="160"/>
    </row>
    <row r="44" spans="2:8" x14ac:dyDescent="0.25">
      <c r="B44" s="158" t="s">
        <v>200</v>
      </c>
      <c r="C44" s="159"/>
      <c r="D44" s="159"/>
      <c r="E44" s="159"/>
      <c r="F44" s="159"/>
      <c r="G44" s="159"/>
      <c r="H44" s="160"/>
    </row>
    <row r="45" spans="2:8" ht="15.75" thickBot="1" x14ac:dyDescent="0.3">
      <c r="B45" s="80"/>
      <c r="C45" s="81"/>
      <c r="D45" s="81"/>
      <c r="E45" s="81"/>
      <c r="F45" s="81"/>
      <c r="G45" s="81"/>
      <c r="H45" s="82"/>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59"/>
  <sheetViews>
    <sheetView tabSelected="1" zoomScale="80" zoomScaleNormal="80" workbookViewId="0">
      <selection activeCell="E1" sqref="E1:AH2"/>
    </sheetView>
  </sheetViews>
  <sheetFormatPr baseColWidth="10" defaultColWidth="11.42578125" defaultRowHeight="12.75" x14ac:dyDescent="0.2"/>
  <cols>
    <col min="1" max="1" width="4" style="119" bestFit="1" customWidth="1"/>
    <col min="2" max="2" width="14.140625" style="119" customWidth="1"/>
    <col min="3" max="3" width="15.5703125" style="119" customWidth="1"/>
    <col min="4" max="4" width="16.140625" style="119" customWidth="1"/>
    <col min="5" max="5" width="32.42578125" style="115" customWidth="1"/>
    <col min="6" max="6" width="19" style="120" customWidth="1"/>
    <col min="7" max="7" width="17.85546875" style="115" customWidth="1"/>
    <col min="8" max="8" width="16.5703125" style="115" customWidth="1"/>
    <col min="9" max="9" width="6.28515625" style="115" bestFit="1" customWidth="1"/>
    <col min="10" max="10" width="24.85546875" style="115" customWidth="1"/>
    <col min="11" max="11" width="26.42578125" style="115" customWidth="1"/>
    <col min="12" max="12" width="17.5703125" style="115" customWidth="1"/>
    <col min="13" max="13" width="6.28515625" style="115" bestFit="1" customWidth="1"/>
    <col min="14" max="14" width="16" style="115" customWidth="1"/>
    <col min="15" max="15" width="5.85546875" style="115" customWidth="1"/>
    <col min="16" max="16" width="41.7109375" style="115" customWidth="1"/>
    <col min="17" max="17" width="15.140625" style="115" bestFit="1" customWidth="1"/>
    <col min="18" max="18" width="6.85546875" style="115" customWidth="1"/>
    <col min="19" max="19" width="5" style="115" customWidth="1"/>
    <col min="20" max="20" width="5.5703125" style="115" customWidth="1"/>
    <col min="21" max="21" width="7.140625" style="115" customWidth="1"/>
    <col min="22" max="22" width="6.7109375" style="115" customWidth="1"/>
    <col min="23" max="23" width="7.5703125" style="115" customWidth="1"/>
    <col min="24" max="25" width="8.7109375" style="115" customWidth="1"/>
    <col min="26" max="26" width="10.42578125" style="115" customWidth="1"/>
    <col min="27" max="27" width="9.28515625" style="115" customWidth="1"/>
    <col min="28" max="28" width="9.140625" style="115" customWidth="1"/>
    <col min="29" max="29" width="8.42578125" style="115" customWidth="1"/>
    <col min="30" max="30" width="7.28515625" style="115" customWidth="1"/>
    <col min="31" max="31" width="23" style="115" customWidth="1"/>
    <col min="32" max="32" width="18.85546875" style="115" customWidth="1"/>
    <col min="33" max="33" width="16.85546875" style="115" customWidth="1"/>
    <col min="34" max="34" width="14.85546875" style="115" customWidth="1"/>
    <col min="35" max="35" width="18.5703125" style="115" customWidth="1"/>
    <col min="36" max="36" width="21" style="115" customWidth="1"/>
    <col min="37" max="16384" width="11.42578125" style="115"/>
  </cols>
  <sheetData>
    <row r="1" spans="1:68" ht="53.45" customHeight="1" x14ac:dyDescent="0.2">
      <c r="A1" s="187"/>
      <c r="B1" s="187"/>
      <c r="C1" s="187"/>
      <c r="D1" s="187"/>
      <c r="E1" s="356" t="s">
        <v>212</v>
      </c>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188" t="s">
        <v>213</v>
      </c>
      <c r="AJ1" s="187"/>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row>
    <row r="2" spans="1:68" ht="24" customHeight="1" x14ac:dyDescent="0.2">
      <c r="A2" s="187"/>
      <c r="B2" s="187"/>
      <c r="C2" s="187"/>
      <c r="D2" s="18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187"/>
      <c r="AJ2" s="187"/>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row>
    <row r="3" spans="1:68" ht="34.5" customHeight="1" x14ac:dyDescent="0.2">
      <c r="A3" s="205" t="s">
        <v>209</v>
      </c>
      <c r="B3" s="205"/>
      <c r="C3" s="189" t="s">
        <v>214</v>
      </c>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row>
    <row r="4" spans="1:68" ht="44.25" customHeight="1" x14ac:dyDescent="0.2">
      <c r="A4" s="205" t="s">
        <v>210</v>
      </c>
      <c r="B4" s="205"/>
      <c r="C4" s="190" t="s">
        <v>236</v>
      </c>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row>
    <row r="5" spans="1:68" ht="34.5" customHeight="1" x14ac:dyDescent="0.2">
      <c r="A5" s="205" t="s">
        <v>211</v>
      </c>
      <c r="B5" s="205"/>
      <c r="C5" s="190" t="s">
        <v>235</v>
      </c>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row>
    <row r="6" spans="1:68" ht="33" customHeight="1" x14ac:dyDescent="0.2">
      <c r="A6" s="192" t="s">
        <v>133</v>
      </c>
      <c r="B6" s="192"/>
      <c r="C6" s="192"/>
      <c r="D6" s="192"/>
      <c r="E6" s="192"/>
      <c r="F6" s="192"/>
      <c r="G6" s="192"/>
      <c r="H6" s="192" t="s">
        <v>134</v>
      </c>
      <c r="I6" s="192"/>
      <c r="J6" s="192"/>
      <c r="K6" s="192"/>
      <c r="L6" s="192"/>
      <c r="M6" s="192"/>
      <c r="N6" s="192"/>
      <c r="O6" s="192" t="s">
        <v>135</v>
      </c>
      <c r="P6" s="192"/>
      <c r="Q6" s="192"/>
      <c r="R6" s="192"/>
      <c r="S6" s="192"/>
      <c r="T6" s="192"/>
      <c r="U6" s="192"/>
      <c r="V6" s="192"/>
      <c r="W6" s="192"/>
      <c r="X6" s="192" t="s">
        <v>136</v>
      </c>
      <c r="Y6" s="192"/>
      <c r="Z6" s="192"/>
      <c r="AA6" s="192"/>
      <c r="AB6" s="192"/>
      <c r="AC6" s="192"/>
      <c r="AD6" s="192"/>
      <c r="AE6" s="192" t="s">
        <v>34</v>
      </c>
      <c r="AF6" s="192"/>
      <c r="AG6" s="192"/>
      <c r="AH6" s="192"/>
      <c r="AI6" s="192"/>
      <c r="AJ6" s="192"/>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row>
    <row r="7" spans="1:68" ht="16.5" customHeight="1" x14ac:dyDescent="0.2">
      <c r="A7" s="206" t="s">
        <v>0</v>
      </c>
      <c r="B7" s="203" t="s">
        <v>2</v>
      </c>
      <c r="C7" s="202" t="s">
        <v>3</v>
      </c>
      <c r="D7" s="202" t="s">
        <v>42</v>
      </c>
      <c r="E7" s="203" t="s">
        <v>1</v>
      </c>
      <c r="F7" s="202" t="s">
        <v>48</v>
      </c>
      <c r="G7" s="202" t="s">
        <v>129</v>
      </c>
      <c r="H7" s="202" t="s">
        <v>33</v>
      </c>
      <c r="I7" s="203" t="s">
        <v>5</v>
      </c>
      <c r="J7" s="202" t="s">
        <v>85</v>
      </c>
      <c r="K7" s="202" t="s">
        <v>90</v>
      </c>
      <c r="L7" s="202" t="s">
        <v>43</v>
      </c>
      <c r="M7" s="203" t="s">
        <v>5</v>
      </c>
      <c r="N7" s="202" t="s">
        <v>46</v>
      </c>
      <c r="O7" s="204" t="s">
        <v>11</v>
      </c>
      <c r="P7" s="202" t="s">
        <v>155</v>
      </c>
      <c r="Q7" s="202" t="s">
        <v>12</v>
      </c>
      <c r="R7" s="202" t="s">
        <v>8</v>
      </c>
      <c r="S7" s="202"/>
      <c r="T7" s="202"/>
      <c r="U7" s="202"/>
      <c r="V7" s="202"/>
      <c r="W7" s="202"/>
      <c r="X7" s="204" t="s">
        <v>132</v>
      </c>
      <c r="Y7" s="204" t="s">
        <v>44</v>
      </c>
      <c r="Z7" s="204" t="s">
        <v>5</v>
      </c>
      <c r="AA7" s="204" t="s">
        <v>45</v>
      </c>
      <c r="AB7" s="204" t="s">
        <v>5</v>
      </c>
      <c r="AC7" s="204" t="s">
        <v>47</v>
      </c>
      <c r="AD7" s="204" t="s">
        <v>29</v>
      </c>
      <c r="AE7" s="202" t="s">
        <v>34</v>
      </c>
      <c r="AF7" s="202" t="s">
        <v>35</v>
      </c>
      <c r="AG7" s="202" t="s">
        <v>36</v>
      </c>
      <c r="AH7" s="202" t="s">
        <v>38</v>
      </c>
      <c r="AI7" s="202" t="s">
        <v>37</v>
      </c>
      <c r="AJ7" s="202" t="s">
        <v>39</v>
      </c>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row>
    <row r="8" spans="1:68" s="117" customFormat="1" ht="94.5" customHeight="1" x14ac:dyDescent="0.25">
      <c r="A8" s="206"/>
      <c r="B8" s="203"/>
      <c r="C8" s="202"/>
      <c r="D8" s="202"/>
      <c r="E8" s="203"/>
      <c r="F8" s="202"/>
      <c r="G8" s="202"/>
      <c r="H8" s="202"/>
      <c r="I8" s="203"/>
      <c r="J8" s="202"/>
      <c r="K8" s="202"/>
      <c r="L8" s="203"/>
      <c r="M8" s="203"/>
      <c r="N8" s="202"/>
      <c r="O8" s="204"/>
      <c r="P8" s="202"/>
      <c r="Q8" s="202"/>
      <c r="R8" s="121" t="s">
        <v>13</v>
      </c>
      <c r="S8" s="121" t="s">
        <v>17</v>
      </c>
      <c r="T8" s="121" t="s">
        <v>28</v>
      </c>
      <c r="U8" s="121" t="s">
        <v>18</v>
      </c>
      <c r="V8" s="121" t="s">
        <v>21</v>
      </c>
      <c r="W8" s="121" t="s">
        <v>24</v>
      </c>
      <c r="X8" s="204"/>
      <c r="Y8" s="204"/>
      <c r="Z8" s="204"/>
      <c r="AA8" s="204"/>
      <c r="AB8" s="204"/>
      <c r="AC8" s="204"/>
      <c r="AD8" s="204"/>
      <c r="AE8" s="202"/>
      <c r="AF8" s="202"/>
      <c r="AG8" s="202"/>
      <c r="AH8" s="202"/>
      <c r="AI8" s="202"/>
      <c r="AJ8" s="202"/>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row>
    <row r="9" spans="1:68" ht="96" customHeight="1" x14ac:dyDescent="0.2">
      <c r="A9" s="191">
        <v>1</v>
      </c>
      <c r="B9" s="195" t="s">
        <v>128</v>
      </c>
      <c r="C9" s="200" t="s">
        <v>215</v>
      </c>
      <c r="D9" s="200" t="s">
        <v>216</v>
      </c>
      <c r="E9" s="201" t="s">
        <v>217</v>
      </c>
      <c r="F9" s="195" t="s">
        <v>119</v>
      </c>
      <c r="G9" s="197">
        <v>397</v>
      </c>
      <c r="H9" s="198" t="str">
        <f>IF(G9&lt;=0,"",IF(G9&lt;=2,"Muy Baja",IF(G9&lt;=24,"Baja",IF(G9&lt;=500,"Media",IF(G9&lt;=5000,"Alta","Muy Alta")))))</f>
        <v>Media</v>
      </c>
      <c r="I9" s="193">
        <f>IF(H9="","",IF(H9="Muy Baja",0.2,IF(H9="Baja",0.4,IF(H9="Media",0.6,IF(H9="Alta",0.8,IF(H9="Muy Alta",1,))))))</f>
        <v>0.6</v>
      </c>
      <c r="J9" s="199" t="s">
        <v>143</v>
      </c>
      <c r="K9" s="193" t="str">
        <f ca="1">IF(NOT(ISERROR(MATCH(J9,'Tabla Impacto'!$B$221:$B$223,0))),'Tabla Impacto'!$F$223&amp;"Por favor no seleccionar los criterios de impacto(Afectación Económica o presupuestal y Pérdida Reputacional)",J9)</f>
        <v xml:space="preserve">     Entre 100 y 500 SMLMV </v>
      </c>
      <c r="L9" s="198" t="str">
        <f ca="1">IF(OR(K9='Tabla Impacto'!$C$11,K9='Tabla Impacto'!$D$11),"Leve",IF(OR(K9='Tabla Impacto'!$C$12,K9='Tabla Impacto'!$D$12),"Menor",IF(OR(K9='Tabla Impacto'!$C$13,K9='Tabla Impacto'!$D$13),"Moderado",IF(OR(K9='Tabla Impacto'!$C$14,K9='Tabla Impacto'!$D$14),"Mayor",IF(OR(K9='Tabla Impacto'!$C$15,K9='Tabla Impacto'!$D$15),"Catastrófico","")))))</f>
        <v>Mayor</v>
      </c>
      <c r="M9" s="193">
        <f ca="1">IF(L9="","",IF(L9="Leve",0.2,IF(L9="Menor",0.4,IF(L9="Moderado",0.6,IF(L9="Mayor",0.8,IF(L9="Catastrófico",1,))))))</f>
        <v>0.8</v>
      </c>
      <c r="N9" s="194" t="str">
        <f ca="1">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Alto</v>
      </c>
      <c r="O9" s="122">
        <v>1</v>
      </c>
      <c r="P9" s="137" t="s">
        <v>219</v>
      </c>
      <c r="Q9" s="124" t="s">
        <v>2</v>
      </c>
      <c r="R9" s="125" t="s">
        <v>16</v>
      </c>
      <c r="S9" s="125" t="s">
        <v>9</v>
      </c>
      <c r="T9" s="126">
        <v>0.25</v>
      </c>
      <c r="U9" s="125" t="s">
        <v>19</v>
      </c>
      <c r="V9" s="125" t="s">
        <v>22</v>
      </c>
      <c r="W9" s="125" t="s">
        <v>115</v>
      </c>
      <c r="X9" s="142">
        <f>IFERROR(IF(Q9="Probabilidad",(I9-(+I9*T9)),IF(Q9="Impacto",I9,"")),"")</f>
        <v>0.6</v>
      </c>
      <c r="Y9" s="143" t="str">
        <f>IFERROR(IF(X9="","",IF(X9&lt;=0.2,"Muy Baja",IF(X9&lt;=0.4,"Baja",IF(X9&lt;=0.6,"Media",IF(X9&lt;=0.8,"Alta","Muy Alta"))))),"")</f>
        <v>Media</v>
      </c>
      <c r="Z9" s="144">
        <f>+X9</f>
        <v>0.6</v>
      </c>
      <c r="AA9" s="143" t="str">
        <f ca="1">IFERROR(IF(AB9="","",IF(AB9&lt;=0.2,"Leve",IF(AB9&lt;=0.4,"Menor",IF(AB9&lt;=0.6,"Moderado",IF(AB9&lt;=0.8,"Mayor","Catastrófico"))))),"")</f>
        <v>Moderado</v>
      </c>
      <c r="AB9" s="144">
        <f ca="1">IFERROR(IF(Q9="Impacto",(M9-(+M9*T9)),IF(Q9="Probabilidad",M9,"")),"")</f>
        <v>0.60000000000000009</v>
      </c>
      <c r="AC9" s="145" t="str">
        <f ca="1">IFERROR(IF(OR(AND(Y9="Muy Baja",AA9="Leve"),AND(Y9="Muy Baja",AA9="Menor"),AND(Y9="Baja",AA9="Leve")),"Bajo",IF(OR(AND(Y9="Muy baja",AA9="Moderado"),AND(Y9="Baja",AA9="Menor"),AND(Y9="Baja",AA9="Moderado"),AND(Y9="Media",AA9="Leve"),AND(Y9="Media",AA9="Menor"),AND(Y9="Media",AA9="Moderado"),AND(Y9="Alta",AA9="Leve"),AND(Y9="Alta",AA9="Menor")),"Moderado",IF(OR(AND(Y9="Muy Baja",AA9="Mayor"),AND(Y9="Baja",AA9="Mayor"),AND(Y9="Media",AA9="Mayor"),AND(Y9="Alta",AA9="Moderado"),AND(Y9="Alta",AA9="Mayor"),AND(Y9="Muy Alta",AA9="Leve"),AND(Y9="Muy Alta",AA9="Menor"),AND(Y9="Muy Alta",AA9="Moderado"),AND(Y9="Muy Alta",AA9="Mayor")),"Alto",IF(OR(AND(Y9="Muy Baja",AA9="Catastrófico"),AND(Y9="Baja",AA9="Catastrófico"),AND(Y9="Media",AA9="Catastrófico"),AND(Y9="Alta",AA9="Catastrófico"),AND(Y9="Muy Alta",AA9="Catastrófico")),"Extremo","")))),"")</f>
        <v>Moderado</v>
      </c>
      <c r="AD9" s="125" t="s">
        <v>31</v>
      </c>
      <c r="AE9" s="130"/>
      <c r="AF9" s="131"/>
      <c r="AG9" s="132"/>
      <c r="AH9" s="132"/>
      <c r="AI9" s="130"/>
      <c r="AJ9" s="133"/>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row>
    <row r="10" spans="1:68" ht="81.75" customHeight="1" x14ac:dyDescent="0.2">
      <c r="A10" s="191"/>
      <c r="B10" s="195"/>
      <c r="C10" s="200"/>
      <c r="D10" s="200"/>
      <c r="E10" s="201"/>
      <c r="F10" s="195"/>
      <c r="G10" s="197"/>
      <c r="H10" s="198"/>
      <c r="I10" s="193"/>
      <c r="J10" s="199"/>
      <c r="K10" s="193">
        <f t="shared" ref="K10:K26" ca="1" si="0">IF(NOT(ISERROR(MATCH(J10,_xlfn.ANCHORARRAY(E21),0))),I23&amp;"Por favor no seleccionar los criterios de impacto",J10)</f>
        <v>0</v>
      </c>
      <c r="L10" s="198"/>
      <c r="M10" s="193"/>
      <c r="N10" s="194"/>
      <c r="O10" s="122">
        <v>2</v>
      </c>
      <c r="P10" s="137" t="s">
        <v>218</v>
      </c>
      <c r="Q10" s="124" t="s">
        <v>4</v>
      </c>
      <c r="R10" s="125" t="s">
        <v>15</v>
      </c>
      <c r="S10" s="125" t="s">
        <v>9</v>
      </c>
      <c r="T10" s="126">
        <v>0.3</v>
      </c>
      <c r="U10" s="125" t="s">
        <v>19</v>
      </c>
      <c r="V10" s="125" t="s">
        <v>22</v>
      </c>
      <c r="W10" s="125" t="s">
        <v>115</v>
      </c>
      <c r="X10" s="142">
        <f>IFERROR(IF(AND(Q9="Probabilidad",Q10="Probabilidad"),(Z9-(+Z9*T10)),IF(Q10="Probabilidad",(I9-(+I9*T10)),IF(Q10="Impacto",Z9,""))),"")</f>
        <v>0.42</v>
      </c>
      <c r="Y10" s="143" t="str">
        <f t="shared" ref="Y10:Y11" si="1">IFERROR(IF(X10="","",IF(X10&lt;=0.2,"Muy Baja",IF(X10&lt;=0.4,"Baja",IF(X10&lt;=0.6,"Media",IF(X10&lt;=0.8,"Alta","Muy Alta"))))),"")</f>
        <v>Media</v>
      </c>
      <c r="Z10" s="144">
        <f t="shared" ref="Z10:Z11" si="2">+X10</f>
        <v>0.42</v>
      </c>
      <c r="AA10" s="143" t="str">
        <f t="shared" ref="AA10:AA11" ca="1" si="3">IFERROR(IF(AB10="","",IF(AB10&lt;=0.2,"Leve",IF(AB10&lt;=0.4,"Menor",IF(AB10&lt;=0.6,"Moderado",IF(AB10&lt;=0.8,"Mayor","Catastrófico"))))),"")</f>
        <v>Moderado</v>
      </c>
      <c r="AB10" s="144">
        <f ca="1">IFERROR(IF(AND(Q9="Impacto",Q10="Impacto"),(AB3-(+AB3*T10)),IF(Q10="Impacto",($M$22-(+$M$22*T10)),IF(Q10="Probabilidad",AB9,""))),"")</f>
        <v>0.60000000000000009</v>
      </c>
      <c r="AC10" s="145" t="str">
        <f t="shared" ref="AC10:AC11" ca="1" si="4">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25" t="s">
        <v>31</v>
      </c>
      <c r="AE10" s="130"/>
      <c r="AF10" s="131"/>
      <c r="AG10" s="132"/>
      <c r="AH10" s="132"/>
      <c r="AI10" s="130"/>
      <c r="AJ10" s="131"/>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row>
    <row r="11" spans="1:68" ht="77.25" customHeight="1" x14ac:dyDescent="0.2">
      <c r="A11" s="191"/>
      <c r="B11" s="195"/>
      <c r="C11" s="200"/>
      <c r="D11" s="200"/>
      <c r="E11" s="201"/>
      <c r="F11" s="195"/>
      <c r="G11" s="197"/>
      <c r="H11" s="198"/>
      <c r="I11" s="193"/>
      <c r="J11" s="199"/>
      <c r="K11" s="193">
        <f t="shared" ca="1" si="0"/>
        <v>0</v>
      </c>
      <c r="L11" s="198"/>
      <c r="M11" s="193"/>
      <c r="N11" s="194"/>
      <c r="O11" s="122">
        <v>3</v>
      </c>
      <c r="P11" s="137" t="s">
        <v>220</v>
      </c>
      <c r="Q11" s="124" t="s">
        <v>4</v>
      </c>
      <c r="R11" s="125" t="s">
        <v>14</v>
      </c>
      <c r="S11" s="125" t="s">
        <v>9</v>
      </c>
      <c r="T11" s="126">
        <v>0.4</v>
      </c>
      <c r="U11" s="125" t="s">
        <v>19</v>
      </c>
      <c r="V11" s="125" t="s">
        <v>22</v>
      </c>
      <c r="W11" s="125" t="s">
        <v>115</v>
      </c>
      <c r="X11" s="138">
        <f>IFERROR(IF(AND(Q10="Probabilidad",Q11="Probabilidad"),(Z10-(+Z10*T11)),IF(AND(Q10="Impacto",Q11="Probabilidad"),(Z9-(+Z9*T11)),IF(Q11="Impacto",Z10,""))),"")</f>
        <v>0.252</v>
      </c>
      <c r="Y11" s="139" t="str">
        <f t="shared" si="1"/>
        <v>Baja</v>
      </c>
      <c r="Z11" s="140">
        <f t="shared" si="2"/>
        <v>0.252</v>
      </c>
      <c r="AA11" s="139" t="str">
        <f t="shared" ca="1" si="3"/>
        <v>Moderado</v>
      </c>
      <c r="AB11" s="140">
        <f ca="1">IFERROR(IF(AND(Q10="Impacto",Q11="Impacto"),(AB10-(+AB10*T11)),IF(AND(Q10="Probabilidad",Q11="Impacto"),(AB9-(+AB9*T11)),IF(Q11="Probabilidad",AB10,""))),"")</f>
        <v>0.60000000000000009</v>
      </c>
      <c r="AC11" s="141" t="str">
        <f t="shared" ca="1" si="4"/>
        <v>Moderado</v>
      </c>
      <c r="AD11" s="125" t="s">
        <v>31</v>
      </c>
      <c r="AE11" s="130"/>
      <c r="AF11" s="131"/>
      <c r="AG11" s="132"/>
      <c r="AH11" s="132"/>
      <c r="AI11" s="130"/>
      <c r="AJ11" s="131"/>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row>
    <row r="12" spans="1:68" x14ac:dyDescent="0.2">
      <c r="A12" s="191"/>
      <c r="B12" s="195"/>
      <c r="C12" s="200"/>
      <c r="D12" s="200"/>
      <c r="E12" s="201"/>
      <c r="F12" s="195"/>
      <c r="G12" s="197"/>
      <c r="H12" s="198"/>
      <c r="I12" s="193"/>
      <c r="J12" s="199"/>
      <c r="K12" s="193">
        <f t="shared" ca="1" si="0"/>
        <v>0</v>
      </c>
      <c r="L12" s="198"/>
      <c r="M12" s="193"/>
      <c r="N12" s="194"/>
      <c r="O12" s="122">
        <v>4</v>
      </c>
      <c r="P12" s="123"/>
      <c r="Q12" s="124"/>
      <c r="R12" s="125"/>
      <c r="S12" s="125"/>
      <c r="T12" s="126"/>
      <c r="U12" s="125"/>
      <c r="V12" s="125"/>
      <c r="W12" s="125"/>
      <c r="X12" s="127"/>
      <c r="Y12" s="128"/>
      <c r="Z12" s="126"/>
      <c r="AA12" s="128"/>
      <c r="AB12" s="126"/>
      <c r="AC12" s="129"/>
      <c r="AD12" s="125"/>
      <c r="AE12" s="130"/>
      <c r="AF12" s="131"/>
      <c r="AG12" s="132"/>
      <c r="AH12" s="132"/>
      <c r="AI12" s="130"/>
      <c r="AJ12" s="131"/>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row>
    <row r="13" spans="1:68" x14ac:dyDescent="0.2">
      <c r="A13" s="191"/>
      <c r="B13" s="195"/>
      <c r="C13" s="200"/>
      <c r="D13" s="200"/>
      <c r="E13" s="201"/>
      <c r="F13" s="195"/>
      <c r="G13" s="197"/>
      <c r="H13" s="198"/>
      <c r="I13" s="193"/>
      <c r="J13" s="199"/>
      <c r="K13" s="193">
        <f t="shared" ca="1" si="0"/>
        <v>0</v>
      </c>
      <c r="L13" s="198"/>
      <c r="M13" s="193"/>
      <c r="N13" s="194"/>
      <c r="O13" s="122">
        <v>5</v>
      </c>
      <c r="P13" s="123"/>
      <c r="Q13" s="124"/>
      <c r="R13" s="125"/>
      <c r="S13" s="125"/>
      <c r="T13" s="126"/>
      <c r="U13" s="125"/>
      <c r="V13" s="125"/>
      <c r="W13" s="125"/>
      <c r="X13" s="135"/>
      <c r="Y13" s="128"/>
      <c r="Z13" s="126"/>
      <c r="AA13" s="128"/>
      <c r="AB13" s="126"/>
      <c r="AC13" s="129"/>
      <c r="AD13" s="125"/>
      <c r="AE13" s="130"/>
      <c r="AF13" s="131"/>
      <c r="AG13" s="132"/>
      <c r="AH13" s="132"/>
      <c r="AI13" s="130"/>
      <c r="AJ13" s="131"/>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row>
    <row r="14" spans="1:68" x14ac:dyDescent="0.2">
      <c r="A14" s="191"/>
      <c r="B14" s="195"/>
      <c r="C14" s="200"/>
      <c r="D14" s="200"/>
      <c r="E14" s="201"/>
      <c r="F14" s="195"/>
      <c r="G14" s="197"/>
      <c r="H14" s="198"/>
      <c r="I14" s="193"/>
      <c r="J14" s="199"/>
      <c r="K14" s="193">
        <f t="shared" ca="1" si="0"/>
        <v>0</v>
      </c>
      <c r="L14" s="198"/>
      <c r="M14" s="193"/>
      <c r="N14" s="194"/>
      <c r="O14" s="122">
        <v>6</v>
      </c>
      <c r="P14" s="123"/>
      <c r="Q14" s="124"/>
      <c r="R14" s="125"/>
      <c r="S14" s="125"/>
      <c r="T14" s="126"/>
      <c r="U14" s="125"/>
      <c r="V14" s="125"/>
      <c r="W14" s="125"/>
      <c r="X14" s="127"/>
      <c r="Y14" s="128"/>
      <c r="Z14" s="126"/>
      <c r="AA14" s="128"/>
      <c r="AB14" s="126"/>
      <c r="AC14" s="129"/>
      <c r="AD14" s="125"/>
      <c r="AE14" s="130"/>
      <c r="AF14" s="131"/>
      <c r="AG14" s="132"/>
      <c r="AH14" s="132"/>
      <c r="AI14" s="130"/>
      <c r="AJ14" s="131"/>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row>
    <row r="15" spans="1:68" ht="63" customHeight="1" x14ac:dyDescent="0.2">
      <c r="A15" s="191">
        <v>2</v>
      </c>
      <c r="B15" s="195" t="s">
        <v>128</v>
      </c>
      <c r="C15" s="200" t="s">
        <v>221</v>
      </c>
      <c r="D15" s="200" t="s">
        <v>222</v>
      </c>
      <c r="E15" s="201" t="s">
        <v>223</v>
      </c>
      <c r="F15" s="195" t="s">
        <v>119</v>
      </c>
      <c r="G15" s="197">
        <v>397</v>
      </c>
      <c r="H15" s="198" t="str">
        <f>IF(G15&lt;=0,"",IF(G15&lt;=2,"Muy Baja",IF(G15&lt;=24,"Baja",IF(G15&lt;=500,"Media",IF(G15&lt;=5000,"Alta","Muy Alta")))))</f>
        <v>Media</v>
      </c>
      <c r="I15" s="193">
        <f>IF(H15="","",IF(H15="Muy Baja",0.2,IF(H15="Baja",0.4,IF(H15="Media",0.6,IF(H15="Alta",0.8,IF(H15="Muy Alta",1,))))))</f>
        <v>0.6</v>
      </c>
      <c r="J15" s="199" t="s">
        <v>143</v>
      </c>
      <c r="K15" s="193" t="str">
        <f ca="1">IF(NOT(ISERROR(MATCH(J15,'Tabla Impacto'!$B$221:$B$223,0))),'Tabla Impacto'!$F$223&amp;"Por favor no seleccionar los criterios de impacto(Afectación Económica o presupuestal y Pérdida Reputacional)",J15)</f>
        <v xml:space="preserve">     Entre 100 y 500 SMLMV </v>
      </c>
      <c r="L15" s="198" t="str">
        <f ca="1">IF(OR(K15='Tabla Impacto'!$C$11,K15='Tabla Impacto'!$D$11),"Leve",IF(OR(K15='Tabla Impacto'!$C$12,K15='Tabla Impacto'!$D$12),"Menor",IF(OR(K15='Tabla Impacto'!$C$13,K15='Tabla Impacto'!$D$13),"Moderado",IF(OR(K15='Tabla Impacto'!$C$14,K15='Tabla Impacto'!$D$14),"Mayor",IF(OR(K15='Tabla Impacto'!$C$15,K15='Tabla Impacto'!$D$15),"Catastrófico","")))))</f>
        <v>Mayor</v>
      </c>
      <c r="M15" s="193">
        <f ca="1">IF(L15="","",IF(L15="Leve",0.2,IF(L15="Menor",0.4,IF(L15="Moderado",0.6,IF(L15="Mayor",0.8,IF(L15="Catastrófico",1,))))))</f>
        <v>0.8</v>
      </c>
      <c r="N15" s="194" t="str">
        <f ca="1">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Alto</v>
      </c>
      <c r="O15" s="122">
        <v>1</v>
      </c>
      <c r="P15" s="137" t="s">
        <v>224</v>
      </c>
      <c r="Q15" s="124" t="s">
        <v>4</v>
      </c>
      <c r="R15" s="125" t="s">
        <v>14</v>
      </c>
      <c r="S15" s="125" t="s">
        <v>9</v>
      </c>
      <c r="T15" s="126">
        <v>0.4</v>
      </c>
      <c r="U15" s="125" t="s">
        <v>19</v>
      </c>
      <c r="V15" s="125" t="s">
        <v>22</v>
      </c>
      <c r="W15" s="125" t="s">
        <v>115</v>
      </c>
      <c r="X15" s="142">
        <f>IFERROR(IF(Q15="Probabilidad",(I15-(+I15*T15)),IF(Q15="Impacto",I15,"")),"")</f>
        <v>0.36</v>
      </c>
      <c r="Y15" s="143" t="str">
        <f>IFERROR(IF(X15="","",IF(X15&lt;=0.2,"Muy Baja",IF(X15&lt;=0.4,"Baja",IF(X15&lt;=0.6,"Media",IF(X15&lt;=0.8,"Alta","Muy Alta"))))),"")</f>
        <v>Baja</v>
      </c>
      <c r="Z15" s="144">
        <f>+X15</f>
        <v>0.36</v>
      </c>
      <c r="AA15" s="143" t="str">
        <f ca="1">IFERROR(IF(AB15="","",IF(AB15&lt;=0.2,"Leve",IF(AB15&lt;=0.4,"Menor",IF(AB15&lt;=0.6,"Moderado",IF(AB15&lt;=0.8,"Mayor","Catastrófico"))))),"")</f>
        <v>Mayor</v>
      </c>
      <c r="AB15" s="144">
        <f ca="1">IFERROR(IF(Q15="Impacto",(M15-(+M15*T15)),IF(Q15="Probabilidad",M15,"")),"")</f>
        <v>0.8</v>
      </c>
      <c r="AC15" s="145" t="str">
        <f ca="1">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Alto</v>
      </c>
      <c r="AD15" s="125" t="s">
        <v>31</v>
      </c>
      <c r="AE15" s="130"/>
      <c r="AF15" s="130"/>
      <c r="AG15" s="136"/>
      <c r="AH15" s="132"/>
      <c r="AI15" s="130"/>
      <c r="AJ15" s="133"/>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row>
    <row r="16" spans="1:68" ht="59.25" customHeight="1" x14ac:dyDescent="0.2">
      <c r="A16" s="191"/>
      <c r="B16" s="195"/>
      <c r="C16" s="200"/>
      <c r="D16" s="200"/>
      <c r="E16" s="201"/>
      <c r="F16" s="195"/>
      <c r="G16" s="197"/>
      <c r="H16" s="198"/>
      <c r="I16" s="193"/>
      <c r="J16" s="199"/>
      <c r="K16" s="193">
        <f t="shared" ca="1" si="0"/>
        <v>0</v>
      </c>
      <c r="L16" s="198"/>
      <c r="M16" s="193"/>
      <c r="N16" s="194"/>
      <c r="O16" s="122">
        <v>2</v>
      </c>
      <c r="P16" s="137" t="s">
        <v>237</v>
      </c>
      <c r="Q16" s="124" t="s">
        <v>4</v>
      </c>
      <c r="R16" s="125" t="s">
        <v>14</v>
      </c>
      <c r="S16" s="125" t="s">
        <v>9</v>
      </c>
      <c r="T16" s="126">
        <v>0.4</v>
      </c>
      <c r="U16" s="125" t="s">
        <v>19</v>
      </c>
      <c r="V16" s="125" t="s">
        <v>22</v>
      </c>
      <c r="W16" s="125" t="s">
        <v>115</v>
      </c>
      <c r="X16" s="142">
        <f>IFERROR(IF(AND(Q15="Probabilidad",Q16="Probabilidad"),(Z15-(+Z15*T16)),IF(Q16="Probabilidad",(I15-(+I15*T16)),IF(Q16="Impacto",Z15,""))),"")</f>
        <v>0.216</v>
      </c>
      <c r="Y16" s="143" t="str">
        <f t="shared" ref="Y16:Y17" si="5">IFERROR(IF(X16="","",IF(X16&lt;=0.2,"Muy Baja",IF(X16&lt;=0.4,"Baja",IF(X16&lt;=0.6,"Media",IF(X16&lt;=0.8,"Alta","Muy Alta"))))),"")</f>
        <v>Baja</v>
      </c>
      <c r="Z16" s="144">
        <f t="shared" ref="Z16:Z17" si="6">+X16</f>
        <v>0.216</v>
      </c>
      <c r="AA16" s="143" t="str">
        <f t="shared" ref="AA16:AA17" ca="1" si="7">IFERROR(IF(AB16="","",IF(AB16&lt;=0.2,"Leve",IF(AB16&lt;=0.4,"Menor",IF(AB16&lt;=0.6,"Moderado",IF(AB16&lt;=0.8,"Mayor","Catastrófico"))))),"")</f>
        <v>Mayor</v>
      </c>
      <c r="AB16" s="144">
        <f ca="1">IFERROR(IF(AND(Q15="Impacto",Q16="Impacto"),(AB15-(+AB15*T16)),IF(AND(Q15="Probabilidad",Q16="Impacto"),(AB14-(+AB14*T16)),IF(Q16="Probabilidad",AB15,""))),"")</f>
        <v>0.8</v>
      </c>
      <c r="AC16" s="145" t="str">
        <f t="shared" ref="AC16" ca="1" si="8">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Alto</v>
      </c>
      <c r="AD16" s="125" t="s">
        <v>31</v>
      </c>
      <c r="AE16" s="130"/>
      <c r="AF16" s="131"/>
      <c r="AG16" s="132"/>
      <c r="AH16" s="132"/>
      <c r="AI16" s="130"/>
      <c r="AJ16" s="131"/>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row>
    <row r="17" spans="1:68" ht="66" x14ac:dyDescent="0.2">
      <c r="A17" s="191"/>
      <c r="B17" s="195"/>
      <c r="C17" s="200"/>
      <c r="D17" s="200"/>
      <c r="E17" s="201"/>
      <c r="F17" s="195"/>
      <c r="G17" s="197"/>
      <c r="H17" s="198"/>
      <c r="I17" s="193"/>
      <c r="J17" s="199"/>
      <c r="K17" s="193">
        <f t="shared" ca="1" si="0"/>
        <v>0</v>
      </c>
      <c r="L17" s="198"/>
      <c r="M17" s="193"/>
      <c r="N17" s="194"/>
      <c r="O17" s="122">
        <v>3</v>
      </c>
      <c r="P17" s="137" t="s">
        <v>225</v>
      </c>
      <c r="Q17" s="124" t="s">
        <v>4</v>
      </c>
      <c r="R17" s="125" t="s">
        <v>15</v>
      </c>
      <c r="S17" s="125" t="s">
        <v>9</v>
      </c>
      <c r="T17" s="126">
        <v>0.3</v>
      </c>
      <c r="U17" s="125" t="s">
        <v>19</v>
      </c>
      <c r="V17" s="125" t="s">
        <v>22</v>
      </c>
      <c r="W17" s="125" t="s">
        <v>115</v>
      </c>
      <c r="X17" s="142">
        <f t="shared" ref="X17" si="9">IFERROR(IF(AND(Q16="Probabilidad",Q17="Probabilidad"),(Z16-(+Z16*T17)),IF(AND(Q16="Impacto",Q17="Probabilidad"),(Z15-(+Z15*T17)),IF(Q17="Impacto",Z16,""))),"")</f>
        <v>0.1512</v>
      </c>
      <c r="Y17" s="143" t="str">
        <f t="shared" si="5"/>
        <v>Muy Baja</v>
      </c>
      <c r="Z17" s="144">
        <f t="shared" si="6"/>
        <v>0.1512</v>
      </c>
      <c r="AA17" s="143" t="str">
        <f t="shared" ca="1" si="7"/>
        <v>Mayor</v>
      </c>
      <c r="AB17" s="144">
        <f t="shared" ref="AB17" ca="1" si="10">IFERROR(IF(AND(Q16="Impacto",Q17="Impacto"),(AB16-(+AB16*T17)),IF(AND(Q16="Probabilidad",Q17="Impacto"),(AB15-(+AB15*T17)),IF(Q17="Probabilidad",AB16,""))),"")</f>
        <v>0.8</v>
      </c>
      <c r="AC17" s="145" t="str">
        <f ca="1">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Alto</v>
      </c>
      <c r="AD17" s="125" t="s">
        <v>31</v>
      </c>
      <c r="AE17" s="130"/>
      <c r="AF17" s="131"/>
      <c r="AG17" s="132"/>
      <c r="AH17" s="132"/>
      <c r="AI17" s="130"/>
      <c r="AJ17" s="131"/>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row>
    <row r="18" spans="1:68" x14ac:dyDescent="0.2">
      <c r="A18" s="191"/>
      <c r="B18" s="195"/>
      <c r="C18" s="200"/>
      <c r="D18" s="200"/>
      <c r="E18" s="201"/>
      <c r="F18" s="195"/>
      <c r="G18" s="197"/>
      <c r="H18" s="198"/>
      <c r="I18" s="193"/>
      <c r="J18" s="199"/>
      <c r="K18" s="193">
        <f t="shared" ca="1" si="0"/>
        <v>0</v>
      </c>
      <c r="L18" s="198"/>
      <c r="M18" s="193"/>
      <c r="N18" s="194"/>
      <c r="O18" s="122">
        <v>4</v>
      </c>
      <c r="P18" s="146"/>
      <c r="Q18" s="124"/>
      <c r="R18" s="125"/>
      <c r="S18" s="125"/>
      <c r="T18" s="126"/>
      <c r="U18" s="125"/>
      <c r="V18" s="125"/>
      <c r="W18" s="125"/>
      <c r="X18" s="127"/>
      <c r="Y18" s="128"/>
      <c r="Z18" s="126"/>
      <c r="AA18" s="128"/>
      <c r="AB18" s="126"/>
      <c r="AC18" s="129"/>
      <c r="AD18" s="125"/>
      <c r="AE18" s="130"/>
      <c r="AF18" s="131"/>
      <c r="AG18" s="132"/>
      <c r="AH18" s="132"/>
      <c r="AI18" s="130"/>
      <c r="AJ18" s="131"/>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row>
    <row r="19" spans="1:68" x14ac:dyDescent="0.2">
      <c r="A19" s="191"/>
      <c r="B19" s="195"/>
      <c r="C19" s="200"/>
      <c r="D19" s="200"/>
      <c r="E19" s="201"/>
      <c r="F19" s="195"/>
      <c r="G19" s="197"/>
      <c r="H19" s="198"/>
      <c r="I19" s="193"/>
      <c r="J19" s="199"/>
      <c r="K19" s="193">
        <f t="shared" ca="1" si="0"/>
        <v>0</v>
      </c>
      <c r="L19" s="198"/>
      <c r="M19" s="193"/>
      <c r="N19" s="194"/>
      <c r="O19" s="122">
        <v>5</v>
      </c>
      <c r="P19" s="123"/>
      <c r="Q19" s="124"/>
      <c r="R19" s="125"/>
      <c r="S19" s="125"/>
      <c r="T19" s="126"/>
      <c r="U19" s="125"/>
      <c r="V19" s="125"/>
      <c r="W19" s="125"/>
      <c r="X19" s="135"/>
      <c r="Y19" s="128"/>
      <c r="Z19" s="126"/>
      <c r="AA19" s="128"/>
      <c r="AB19" s="126"/>
      <c r="AC19" s="129"/>
      <c r="AD19" s="125"/>
      <c r="AE19" s="130"/>
      <c r="AF19" s="131"/>
      <c r="AG19" s="132"/>
      <c r="AH19" s="132"/>
      <c r="AI19" s="130"/>
      <c r="AJ19" s="131"/>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row>
    <row r="20" spans="1:68" x14ac:dyDescent="0.2">
      <c r="A20" s="191"/>
      <c r="B20" s="195"/>
      <c r="C20" s="200"/>
      <c r="D20" s="200"/>
      <c r="E20" s="201"/>
      <c r="F20" s="195"/>
      <c r="G20" s="197"/>
      <c r="H20" s="198"/>
      <c r="I20" s="193"/>
      <c r="J20" s="199"/>
      <c r="K20" s="193">
        <f t="shared" ca="1" si="0"/>
        <v>0</v>
      </c>
      <c r="L20" s="198"/>
      <c r="M20" s="193"/>
      <c r="N20" s="194"/>
      <c r="O20" s="122">
        <v>6</v>
      </c>
      <c r="P20" s="123"/>
      <c r="Q20" s="124"/>
      <c r="R20" s="125"/>
      <c r="S20" s="125"/>
      <c r="T20" s="126"/>
      <c r="U20" s="125"/>
      <c r="V20" s="125"/>
      <c r="W20" s="125"/>
      <c r="X20" s="127"/>
      <c r="Y20" s="128"/>
      <c r="Z20" s="126"/>
      <c r="AA20" s="128"/>
      <c r="AB20" s="126"/>
      <c r="AC20" s="129"/>
      <c r="AD20" s="125"/>
      <c r="AE20" s="130"/>
      <c r="AF20" s="131"/>
      <c r="AG20" s="132"/>
      <c r="AH20" s="132"/>
      <c r="AI20" s="130"/>
      <c r="AJ20" s="131"/>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row>
    <row r="21" spans="1:68" ht="66" x14ac:dyDescent="0.2">
      <c r="A21" s="191">
        <v>3</v>
      </c>
      <c r="B21" s="195" t="s">
        <v>128</v>
      </c>
      <c r="C21" s="200" t="s">
        <v>226</v>
      </c>
      <c r="D21" s="200" t="s">
        <v>227</v>
      </c>
      <c r="E21" s="201" t="s">
        <v>228</v>
      </c>
      <c r="F21" s="195" t="s">
        <v>119</v>
      </c>
      <c r="G21" s="197">
        <v>397</v>
      </c>
      <c r="H21" s="198" t="str">
        <f>IF(G21&lt;=0,"",IF(G21&lt;=2,"Muy Baja",IF(G21&lt;=24,"Baja",IF(G21&lt;=500,"Media",IF(G21&lt;=5000,"Alta","Muy Alta")))))</f>
        <v>Media</v>
      </c>
      <c r="I21" s="193">
        <f>IF(H21="","",IF(H21="Muy Baja",0.2,IF(H21="Baja",0.4,IF(H21="Media",0.6,IF(H21="Alta",0.8,IF(H21="Muy Alta",1,))))))</f>
        <v>0.6</v>
      </c>
      <c r="J21" s="199" t="s">
        <v>143</v>
      </c>
      <c r="K21" s="193" t="str">
        <f ca="1">IF(NOT(ISERROR(MATCH(J21,'Tabla Impacto'!$B$221:$B$223,0))),'Tabla Impacto'!$F$223&amp;"Por favor no seleccionar los criterios de impacto(Afectación Económica o presupuestal y Pérdida Reputacional)",J21)</f>
        <v xml:space="preserve">     Entre 100 y 500 SMLMV </v>
      </c>
      <c r="L21" s="198" t="str">
        <f ca="1">IF(OR(K21='Tabla Impacto'!$C$11,K21='Tabla Impacto'!$D$11),"Leve",IF(OR(K21='Tabla Impacto'!$C$12,K21='Tabla Impacto'!$D$12),"Menor",IF(OR(K21='Tabla Impacto'!$C$13,K21='Tabla Impacto'!$D$13),"Moderado",IF(OR(K21='Tabla Impacto'!$C$14,K21='Tabla Impacto'!$D$14),"Mayor",IF(OR(K21='Tabla Impacto'!$C$15,K21='Tabla Impacto'!$D$15),"Catastrófico","")))))</f>
        <v>Mayor</v>
      </c>
      <c r="M21" s="193">
        <f ca="1">IF(L21="","",IF(L21="Leve",0.2,IF(L21="Menor",0.4,IF(L21="Moderado",0.6,IF(L21="Mayor",0.8,IF(L21="Catastrófico",1,))))))</f>
        <v>0.8</v>
      </c>
      <c r="N21" s="194" t="str">
        <f ca="1">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Alto</v>
      </c>
      <c r="O21" s="122">
        <v>1</v>
      </c>
      <c r="P21" s="137" t="s">
        <v>229</v>
      </c>
      <c r="Q21" s="124" t="s">
        <v>2</v>
      </c>
      <c r="R21" s="125" t="s">
        <v>16</v>
      </c>
      <c r="S21" s="125" t="s">
        <v>9</v>
      </c>
      <c r="T21" s="126">
        <v>0.25</v>
      </c>
      <c r="U21" s="125" t="s">
        <v>19</v>
      </c>
      <c r="V21" s="125" t="s">
        <v>22</v>
      </c>
      <c r="W21" s="125" t="s">
        <v>115</v>
      </c>
      <c r="X21" s="142">
        <f>IFERROR(IF(Q21="Probabilidad",(I21-(+I21*T21)),IF(Q21="Impacto",I21,"")),"")</f>
        <v>0.6</v>
      </c>
      <c r="Y21" s="143" t="str">
        <f>IFERROR(IF(X21="","",IF(X21&lt;=0.2,"Muy Baja",IF(X21&lt;=0.4,"Baja",IF(X21&lt;=0.6,"Media",IF(X21&lt;=0.8,"Alta","Muy Alta"))))),"")</f>
        <v>Media</v>
      </c>
      <c r="Z21" s="144">
        <f>+X21</f>
        <v>0.6</v>
      </c>
      <c r="AA21" s="143" t="str">
        <f ca="1">IFERROR(IF(AB21="","",IF(AB21&lt;=0.2,"Leve",IF(AB21&lt;=0.4,"Menor",IF(AB21&lt;=0.6,"Moderado",IF(AB21&lt;=0.8,"Mayor","Catastrófico"))))),"")</f>
        <v>Moderado</v>
      </c>
      <c r="AB21" s="144">
        <f ca="1">IFERROR(IF(Q21="Impacto",(M21-(+M21*T21)),IF(Q21="Probabilidad",M21,"")),"")</f>
        <v>0.60000000000000009</v>
      </c>
      <c r="AC21" s="145" t="str">
        <f ca="1">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Moderado</v>
      </c>
      <c r="AD21" s="125" t="s">
        <v>31</v>
      </c>
      <c r="AE21" s="123"/>
      <c r="AF21" s="131"/>
      <c r="AG21" s="136"/>
      <c r="AH21" s="132"/>
      <c r="AI21" s="130"/>
      <c r="AJ21" s="131"/>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row>
    <row r="22" spans="1:68" ht="66" x14ac:dyDescent="0.2">
      <c r="A22" s="191"/>
      <c r="B22" s="195"/>
      <c r="C22" s="200"/>
      <c r="D22" s="200"/>
      <c r="E22" s="201"/>
      <c r="F22" s="195"/>
      <c r="G22" s="197"/>
      <c r="H22" s="198"/>
      <c r="I22" s="193"/>
      <c r="J22" s="199"/>
      <c r="K22" s="193">
        <f t="shared" ca="1" si="0"/>
        <v>0</v>
      </c>
      <c r="L22" s="198"/>
      <c r="M22" s="193"/>
      <c r="N22" s="194"/>
      <c r="O22" s="122">
        <v>2</v>
      </c>
      <c r="P22" s="137" t="s">
        <v>231</v>
      </c>
      <c r="Q22" s="124" t="s">
        <v>4</v>
      </c>
      <c r="R22" s="125" t="s">
        <v>14</v>
      </c>
      <c r="S22" s="125" t="s">
        <v>9</v>
      </c>
      <c r="T22" s="126">
        <v>0.4</v>
      </c>
      <c r="U22" s="125" t="s">
        <v>19</v>
      </c>
      <c r="V22" s="125" t="s">
        <v>22</v>
      </c>
      <c r="W22" s="125" t="s">
        <v>115</v>
      </c>
      <c r="X22" s="142">
        <f>IFERROR(IF(AND(Q21="Probabilidad",Q22="Probabilidad"),(Z21-(+Z21*T22)),IF(Q22="Probabilidad",(I21-(+I21*T22)),IF(Q22="Impacto",Z21,""))),"")</f>
        <v>0.36</v>
      </c>
      <c r="Y22" s="143" t="str">
        <f t="shared" ref="Y22:Y23" si="11">IFERROR(IF(X22="","",IF(X22&lt;=0.2,"Muy Baja",IF(X22&lt;=0.4,"Baja",IF(X22&lt;=0.6,"Media",IF(X22&lt;=0.8,"Alta","Muy Alta"))))),"")</f>
        <v>Baja</v>
      </c>
      <c r="Z22" s="144">
        <f t="shared" ref="Z22:Z23" si="12">+X22</f>
        <v>0.36</v>
      </c>
      <c r="AA22" s="143" t="str">
        <f t="shared" ref="AA22:AA23" ca="1" si="13">IFERROR(IF(AB22="","",IF(AB22&lt;=0.2,"Leve",IF(AB22&lt;=0.4,"Menor",IF(AB22&lt;=0.6,"Moderado",IF(AB22&lt;=0.8,"Mayor","Catastrófico"))))),"")</f>
        <v>Moderado</v>
      </c>
      <c r="AB22" s="144">
        <f ca="1">IFERROR(IF(AND(Q21="Impacto",Q22="Impacto"),(AB21-(+AB21*T22)),IF(AND(Q21="Probabilidad",Q22="Impacto"),(AB20-(+AB20*T22)),IF(Q22="Probabilidad",AB21,""))),"")</f>
        <v>0.60000000000000009</v>
      </c>
      <c r="AC22" s="145" t="str">
        <f t="shared" ref="AC22:AC23" ca="1"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125" t="s">
        <v>31</v>
      </c>
      <c r="AE22" s="123"/>
      <c r="AF22" s="131"/>
      <c r="AG22" s="136"/>
      <c r="AH22" s="132"/>
      <c r="AI22" s="130"/>
      <c r="AJ22" s="131"/>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row>
    <row r="23" spans="1:68" ht="66" x14ac:dyDescent="0.2">
      <c r="A23" s="191"/>
      <c r="B23" s="195"/>
      <c r="C23" s="200"/>
      <c r="D23" s="200"/>
      <c r="E23" s="201"/>
      <c r="F23" s="195"/>
      <c r="G23" s="197"/>
      <c r="H23" s="198"/>
      <c r="I23" s="193"/>
      <c r="J23" s="199"/>
      <c r="K23" s="193">
        <f t="shared" ca="1" si="0"/>
        <v>0</v>
      </c>
      <c r="L23" s="198"/>
      <c r="M23" s="193"/>
      <c r="N23" s="194"/>
      <c r="O23" s="122">
        <v>3</v>
      </c>
      <c r="P23" s="147" t="s">
        <v>230</v>
      </c>
      <c r="Q23" s="124" t="s">
        <v>4</v>
      </c>
      <c r="R23" s="125" t="s">
        <v>14</v>
      </c>
      <c r="S23" s="125" t="s">
        <v>9</v>
      </c>
      <c r="T23" s="126">
        <v>0.4</v>
      </c>
      <c r="U23" s="125" t="s">
        <v>19</v>
      </c>
      <c r="V23" s="125" t="s">
        <v>22</v>
      </c>
      <c r="W23" s="125" t="s">
        <v>115</v>
      </c>
      <c r="X23" s="142">
        <f>IFERROR(IF(AND(Q22="Probabilidad",Q23="Probabilidad"),(Z22-(+Z22*T23)),IF(AND(Q22="Impacto",Q23="Probabilidad"),(Z21-(+Z21*T23)),IF(Q23="Impacto",Z22,""))),"")</f>
        <v>0.216</v>
      </c>
      <c r="Y23" s="143" t="str">
        <f t="shared" si="11"/>
        <v>Baja</v>
      </c>
      <c r="Z23" s="144">
        <f t="shared" si="12"/>
        <v>0.216</v>
      </c>
      <c r="AA23" s="143" t="str">
        <f t="shared" ca="1" si="13"/>
        <v>Moderado</v>
      </c>
      <c r="AB23" s="144">
        <f ca="1">IFERROR(IF(AND(Q22="Impacto",Q23="Impacto"),(AB22-(+AB22*T23)),IF(AND(Q22="Probabilidad",Q23="Impacto"),(AB21-(+AB21*T23)),IF(Q23="Probabilidad",AB22,""))),"")</f>
        <v>0.60000000000000009</v>
      </c>
      <c r="AC23" s="145" t="str">
        <f t="shared" ca="1" si="14"/>
        <v>Moderado</v>
      </c>
      <c r="AD23" s="125" t="s">
        <v>31</v>
      </c>
      <c r="AE23" s="130"/>
      <c r="AF23" s="131"/>
      <c r="AG23" s="132"/>
      <c r="AH23" s="132"/>
      <c r="AI23" s="130"/>
      <c r="AJ23" s="131"/>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row>
    <row r="24" spans="1:68" x14ac:dyDescent="0.2">
      <c r="A24" s="191"/>
      <c r="B24" s="195"/>
      <c r="C24" s="200"/>
      <c r="D24" s="200"/>
      <c r="E24" s="201"/>
      <c r="F24" s="195"/>
      <c r="G24" s="197"/>
      <c r="H24" s="198"/>
      <c r="I24" s="193"/>
      <c r="J24" s="199"/>
      <c r="K24" s="193">
        <f t="shared" ca="1" si="0"/>
        <v>0</v>
      </c>
      <c r="L24" s="198"/>
      <c r="M24" s="193"/>
      <c r="N24" s="194"/>
      <c r="O24" s="122">
        <v>4</v>
      </c>
      <c r="P24" s="123"/>
      <c r="Q24" s="124"/>
      <c r="R24" s="125"/>
      <c r="S24" s="125"/>
      <c r="T24" s="126"/>
      <c r="U24" s="125"/>
      <c r="V24" s="125"/>
      <c r="W24" s="125"/>
      <c r="X24" s="127"/>
      <c r="Y24" s="128"/>
      <c r="Z24" s="126"/>
      <c r="AA24" s="128"/>
      <c r="AB24" s="126"/>
      <c r="AC24" s="129"/>
      <c r="AD24" s="125"/>
      <c r="AE24" s="130"/>
      <c r="AF24" s="131"/>
      <c r="AG24" s="132"/>
      <c r="AH24" s="132"/>
      <c r="AI24" s="130"/>
      <c r="AJ24" s="131"/>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row>
    <row r="25" spans="1:68" x14ac:dyDescent="0.2">
      <c r="A25" s="191"/>
      <c r="B25" s="195"/>
      <c r="C25" s="200"/>
      <c r="D25" s="200"/>
      <c r="E25" s="201"/>
      <c r="F25" s="195"/>
      <c r="G25" s="197"/>
      <c r="H25" s="198"/>
      <c r="I25" s="193"/>
      <c r="J25" s="199"/>
      <c r="K25" s="193">
        <f t="shared" ca="1" si="0"/>
        <v>0</v>
      </c>
      <c r="L25" s="198"/>
      <c r="M25" s="193"/>
      <c r="N25" s="194"/>
      <c r="O25" s="122">
        <v>5</v>
      </c>
      <c r="P25" s="123"/>
      <c r="Q25" s="124" t="str">
        <f t="shared" ref="Q25:Q26" si="15">IF(OR(R25="Preventivo",R25="Detectivo"),"Probabilidad",IF(R25="Correctivo","Impacto",""))</f>
        <v/>
      </c>
      <c r="R25" s="125"/>
      <c r="S25" s="125"/>
      <c r="T25" s="126" t="str">
        <f t="shared" ref="T25:T26" si="16">IF(AND(R25="Preventivo",S25="Automático"),"50%",IF(AND(R25="Preventivo",S25="Manual"),"40%",IF(AND(R25="Detectivo",S25="Automático"),"40%",IF(AND(R25="Detectivo",S25="Manual"),"30%",IF(AND(R25="Correctivo",S25="Automático"),"35%",IF(AND(R25="Correctivo",S25="Manual"),"25%",""))))))</f>
        <v/>
      </c>
      <c r="U25" s="125"/>
      <c r="V25" s="125"/>
      <c r="W25" s="125"/>
      <c r="X25" s="127" t="str">
        <f t="shared" ref="X25:X26" si="17">IFERROR(IF(AND(Q24="Probabilidad",Q25="Probabilidad"),(Z24-(+Z24*T25)),IF(AND(Q24="Impacto",Q25="Probabilidad"),(Z23-(+Z23*T25)),IF(Q25="Impacto",Z24,""))),"")</f>
        <v/>
      </c>
      <c r="Y25" s="128" t="str">
        <f t="shared" ref="Y25:Y56" si="18">IFERROR(IF(X25="","",IF(X25&lt;=0.2,"Muy Baja",IF(X25&lt;=0.4,"Baja",IF(X25&lt;=0.6,"Media",IF(X25&lt;=0.8,"Alta","Muy Alta"))))),"")</f>
        <v/>
      </c>
      <c r="Z25" s="126" t="str">
        <f t="shared" ref="Z25:Z26" si="19">+X25</f>
        <v/>
      </c>
      <c r="AA25" s="128" t="str">
        <f t="shared" ref="AA25:AA56" si="20">IFERROR(IF(AB25="","",IF(AB25&lt;=0.2,"Leve",IF(AB25&lt;=0.4,"Menor",IF(AB25&lt;=0.6,"Moderado",IF(AB25&lt;=0.8,"Mayor","Catastrófico"))))),"")</f>
        <v/>
      </c>
      <c r="AB25" s="126" t="str">
        <f t="shared" ref="AB25:AB26" si="21">IFERROR(IF(AND(Q24="Impacto",Q25="Impacto"),(AB24-(+AB24*T25)),IF(AND(Q24="Probabilidad",Q25="Impacto"),(AB23-(+AB23*T25)),IF(Q25="Probabilidad",AB24,""))),"")</f>
        <v/>
      </c>
      <c r="AC25" s="129" t="str">
        <f t="shared" ref="AC25:AC26" si="22">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25"/>
      <c r="AE25" s="130"/>
      <c r="AF25" s="131"/>
      <c r="AG25" s="132"/>
      <c r="AH25" s="132"/>
      <c r="AI25" s="130"/>
      <c r="AJ25" s="131"/>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row>
    <row r="26" spans="1:68" x14ac:dyDescent="0.2">
      <c r="A26" s="191"/>
      <c r="B26" s="195"/>
      <c r="C26" s="200"/>
      <c r="D26" s="200"/>
      <c r="E26" s="201"/>
      <c r="F26" s="195"/>
      <c r="G26" s="197"/>
      <c r="H26" s="198"/>
      <c r="I26" s="193"/>
      <c r="J26" s="199"/>
      <c r="K26" s="193">
        <f t="shared" ca="1" si="0"/>
        <v>0</v>
      </c>
      <c r="L26" s="198"/>
      <c r="M26" s="193"/>
      <c r="N26" s="194"/>
      <c r="O26" s="122">
        <v>6</v>
      </c>
      <c r="P26" s="123"/>
      <c r="Q26" s="124" t="str">
        <f t="shared" si="15"/>
        <v/>
      </c>
      <c r="R26" s="125"/>
      <c r="S26" s="125"/>
      <c r="T26" s="126" t="str">
        <f t="shared" si="16"/>
        <v/>
      </c>
      <c r="U26" s="125"/>
      <c r="V26" s="125"/>
      <c r="W26" s="125"/>
      <c r="X26" s="127" t="str">
        <f t="shared" si="17"/>
        <v/>
      </c>
      <c r="Y26" s="128" t="str">
        <f t="shared" si="18"/>
        <v/>
      </c>
      <c r="Z26" s="126" t="str">
        <f t="shared" si="19"/>
        <v/>
      </c>
      <c r="AA26" s="128" t="str">
        <f t="shared" si="20"/>
        <v/>
      </c>
      <c r="AB26" s="126" t="str">
        <f t="shared" si="21"/>
        <v/>
      </c>
      <c r="AC26" s="129" t="str">
        <f t="shared" si="22"/>
        <v/>
      </c>
      <c r="AD26" s="125"/>
      <c r="AE26" s="130"/>
      <c r="AF26" s="131"/>
      <c r="AG26" s="132"/>
      <c r="AH26" s="132"/>
      <c r="AI26" s="130"/>
      <c r="AJ26" s="131"/>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row>
    <row r="27" spans="1:68" ht="52.5" customHeight="1" x14ac:dyDescent="0.2">
      <c r="A27" s="191">
        <v>4</v>
      </c>
      <c r="B27" s="195" t="s">
        <v>128</v>
      </c>
      <c r="C27" s="200" t="s">
        <v>226</v>
      </c>
      <c r="D27" s="200" t="s">
        <v>232</v>
      </c>
      <c r="E27" s="201" t="s">
        <v>233</v>
      </c>
      <c r="F27" s="195" t="s">
        <v>121</v>
      </c>
      <c r="G27" s="197">
        <v>397</v>
      </c>
      <c r="H27" s="198" t="str">
        <f>IF(G27&lt;=0,"",IF(G27&lt;=2,"Muy Baja",IF(G27&lt;=24,"Baja",IF(G27&lt;=500,"Media",IF(G27&lt;=5000,"Alta","Muy Alta")))))</f>
        <v>Media</v>
      </c>
      <c r="I27" s="193">
        <f>IF(H27="","",IF(H27="Muy Baja",0.2,IF(H27="Baja",0.4,IF(H27="Media",0.6,IF(H27="Alta",0.8,IF(H27="Muy Alta",1,))))))</f>
        <v>0.6</v>
      </c>
      <c r="J27" s="199" t="s">
        <v>143</v>
      </c>
      <c r="K27" s="193" t="str">
        <f ca="1">IF(NOT(ISERROR(MATCH(J27,'Tabla Impacto'!$B$221:$B$223,0))),'Tabla Impacto'!$F$223&amp;"Por favor no seleccionar los criterios de impacto(Afectación Económica o presupuestal y Pérdida Reputacional)",J27)</f>
        <v xml:space="preserve">     Entre 100 y 500 SMLMV </v>
      </c>
      <c r="L27" s="198" t="str">
        <f ca="1">IF(OR(K27='Tabla Impacto'!$C$11,K27='Tabla Impacto'!$D$11),"Leve",IF(OR(K27='Tabla Impacto'!$C$12,K27='Tabla Impacto'!$D$12),"Menor",IF(OR(K27='Tabla Impacto'!$C$13,K27='Tabla Impacto'!$D$13),"Moderado",IF(OR(K27='Tabla Impacto'!$C$14,K27='Tabla Impacto'!$D$14),"Mayor",IF(OR(K27='Tabla Impacto'!$C$15,K27='Tabla Impacto'!$D$15),"Catastrófico","")))))</f>
        <v>Mayor</v>
      </c>
      <c r="M27" s="193">
        <f ca="1">IF(L27="","",IF(L27="Leve",0.2,IF(L27="Menor",0.4,IF(L27="Moderado",0.6,IF(L27="Mayor",0.8,IF(L27="Catastrófico",1,))))))</f>
        <v>0.8</v>
      </c>
      <c r="N27" s="194" t="str">
        <f ca="1">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Alto</v>
      </c>
      <c r="O27" s="122">
        <v>1</v>
      </c>
      <c r="P27" s="137" t="s">
        <v>231</v>
      </c>
      <c r="Q27" s="124" t="s">
        <v>4</v>
      </c>
      <c r="R27" s="125" t="s">
        <v>15</v>
      </c>
      <c r="S27" s="125" t="s">
        <v>9</v>
      </c>
      <c r="T27" s="126" t="str">
        <f>IF(AND(R27="Preventivo",S27="Automático"),"50%",IF(AND(R27="Preventivo",S27="Manual"),"40%",IF(AND(R27="Detectivo",S27="Automático"),"40%",IF(AND(R27="Detectivo",S27="Manual"),"30%",IF(AND(R27="Correctivo",S27="Automático"),"35%",IF(AND(R27="Correctivo",S27="Manual"),"25%",""))))))</f>
        <v>30%</v>
      </c>
      <c r="U27" s="125" t="s">
        <v>19</v>
      </c>
      <c r="V27" s="125" t="s">
        <v>22</v>
      </c>
      <c r="W27" s="125" t="s">
        <v>115</v>
      </c>
      <c r="X27" s="142">
        <f>IFERROR(IF(Q27="Probabilidad",(I27-(+I27*T27)),IF(Q27="Impacto",I27,"")),"")</f>
        <v>0.42</v>
      </c>
      <c r="Y27" s="143" t="str">
        <f>IFERROR(IF(X27="","",IF(X27&lt;=0.2,"Muy Baja",IF(X27&lt;=0.4,"Baja",IF(X27&lt;=0.6,"Media",IF(X27&lt;=0.8,"Alta","Muy Alta"))))),"")</f>
        <v>Media</v>
      </c>
      <c r="Z27" s="144">
        <f>+X27</f>
        <v>0.42</v>
      </c>
      <c r="AA27" s="143" t="str">
        <f ca="1">IFERROR(IF(AB27="","",IF(AB27&lt;=0.2,"Leve",IF(AB27&lt;=0.4,"Menor",IF(AB27&lt;=0.6,"Moderado",IF(AB27&lt;=0.8,"Mayor","Catastrófico"))))),"")</f>
        <v>Mayor</v>
      </c>
      <c r="AB27" s="144">
        <f ca="1">IFERROR(IF(Q27="Impacto",(M27-(+M27*T27)),IF(Q27="Probabilidad",M27,"")),"")</f>
        <v>0.8</v>
      </c>
      <c r="AC27" s="145" t="str">
        <f ca="1">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Alto</v>
      </c>
      <c r="AD27" s="125" t="s">
        <v>31</v>
      </c>
      <c r="AE27" s="123"/>
      <c r="AF27" s="130"/>
      <c r="AG27" s="136"/>
      <c r="AH27" s="132"/>
      <c r="AI27" s="130"/>
      <c r="AJ27" s="133"/>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row>
    <row r="28" spans="1:68" ht="55.5" customHeight="1" x14ac:dyDescent="0.2">
      <c r="A28" s="191"/>
      <c r="B28" s="195"/>
      <c r="C28" s="200"/>
      <c r="D28" s="200"/>
      <c r="E28" s="201"/>
      <c r="F28" s="195"/>
      <c r="G28" s="197"/>
      <c r="H28" s="198"/>
      <c r="I28" s="193"/>
      <c r="J28" s="199"/>
      <c r="K28" s="193">
        <f t="shared" ref="K28:K32" ca="1" si="23">IF(NOT(ISERROR(MATCH(J28,_xlfn.ANCHORARRAY(E39),0))),I41&amp;"Por favor no seleccionar los criterios de impacto",J28)</f>
        <v>0</v>
      </c>
      <c r="L28" s="198"/>
      <c r="M28" s="193"/>
      <c r="N28" s="194"/>
      <c r="O28" s="122">
        <v>2</v>
      </c>
      <c r="P28" s="137" t="s">
        <v>230</v>
      </c>
      <c r="Q28" s="124" t="s">
        <v>4</v>
      </c>
      <c r="R28" s="125" t="s">
        <v>14</v>
      </c>
      <c r="S28" s="125" t="s">
        <v>9</v>
      </c>
      <c r="T28" s="126" t="str">
        <f t="shared" ref="T28:T32" si="24">IF(AND(R28="Preventivo",S28="Automático"),"50%",IF(AND(R28="Preventivo",S28="Manual"),"40%",IF(AND(R28="Detectivo",S28="Automático"),"40%",IF(AND(R28="Detectivo",S28="Manual"),"30%",IF(AND(R28="Correctivo",S28="Automático"),"35%",IF(AND(R28="Correctivo",S28="Manual"),"25%",""))))))</f>
        <v>40%</v>
      </c>
      <c r="U28" s="125" t="s">
        <v>19</v>
      </c>
      <c r="V28" s="125" t="s">
        <v>22</v>
      </c>
      <c r="W28" s="125" t="s">
        <v>115</v>
      </c>
      <c r="X28" s="142">
        <f>IFERROR(IF(AND(Q27="Probabilidad",Q28="Probabilidad"),(Z27-(+Z27*T28)),IF(Q28="Probabilidad",(I27-(+I27*T28)),IF(Q28="Impacto",Z27,""))),"")</f>
        <v>0.252</v>
      </c>
      <c r="Y28" s="143" t="str">
        <f t="shared" ref="Y28:Y29" si="25">IFERROR(IF(X28="","",IF(X28&lt;=0.2,"Muy Baja",IF(X28&lt;=0.4,"Baja",IF(X28&lt;=0.6,"Media",IF(X28&lt;=0.8,"Alta","Muy Alta"))))),"")</f>
        <v>Baja</v>
      </c>
      <c r="Z28" s="144">
        <f t="shared" ref="Z28:Z29" si="26">+X28</f>
        <v>0.252</v>
      </c>
      <c r="AA28" s="143" t="str">
        <f t="shared" ref="AA28:AA29" ca="1" si="27">IFERROR(IF(AB28="","",IF(AB28&lt;=0.2,"Leve",IF(AB28&lt;=0.4,"Menor",IF(AB28&lt;=0.6,"Moderado",IF(AB28&lt;=0.8,"Mayor","Catastrófico"))))),"")</f>
        <v>Moderado</v>
      </c>
      <c r="AB28" s="144">
        <f ca="1">IFERROR(IF(AND(Q27="Impacto",Q28="Impacto"),(AB21-(+AB21*T28)),IF(Q28="Impacto",($M$34-(+$M$34*T28)),IF(Q28="Probabilidad",AB21,""))),"")</f>
        <v>0.60000000000000009</v>
      </c>
      <c r="AC28" s="145" t="str">
        <f t="shared" ref="AC28:AC29" ca="1" si="28">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Moderado</v>
      </c>
      <c r="AD28" s="125" t="s">
        <v>31</v>
      </c>
      <c r="AE28" s="123"/>
      <c r="AF28" s="130"/>
      <c r="AG28" s="132"/>
      <c r="AH28" s="132"/>
      <c r="AI28" s="130"/>
      <c r="AJ28" s="133"/>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row>
    <row r="29" spans="1:68" ht="66" x14ac:dyDescent="0.2">
      <c r="A29" s="191"/>
      <c r="B29" s="195"/>
      <c r="C29" s="200"/>
      <c r="D29" s="200"/>
      <c r="E29" s="201"/>
      <c r="F29" s="195"/>
      <c r="G29" s="197"/>
      <c r="H29" s="198"/>
      <c r="I29" s="193"/>
      <c r="J29" s="199"/>
      <c r="K29" s="193">
        <f t="shared" ca="1" si="23"/>
        <v>0</v>
      </c>
      <c r="L29" s="198"/>
      <c r="M29" s="193"/>
      <c r="N29" s="194"/>
      <c r="O29" s="122">
        <v>3</v>
      </c>
      <c r="P29" s="147" t="s">
        <v>234</v>
      </c>
      <c r="Q29" s="124" t="s">
        <v>4</v>
      </c>
      <c r="R29" s="125" t="s">
        <v>14</v>
      </c>
      <c r="S29" s="125" t="s">
        <v>9</v>
      </c>
      <c r="T29" s="126" t="str">
        <f t="shared" si="24"/>
        <v>40%</v>
      </c>
      <c r="U29" s="125" t="s">
        <v>19</v>
      </c>
      <c r="V29" s="125" t="s">
        <v>23</v>
      </c>
      <c r="W29" s="125" t="s">
        <v>115</v>
      </c>
      <c r="X29" s="142">
        <f>IFERROR(IF(AND(Q28="Probabilidad",Q29="Probabilidad"),(Z28-(+Z28*T29)),IF(AND(Q28="Impacto",Q29="Probabilidad"),(Z27-(+Z27*T29)),IF(Q29="Impacto",Z28,""))),"")</f>
        <v>0.1512</v>
      </c>
      <c r="Y29" s="143" t="str">
        <f t="shared" si="25"/>
        <v>Muy Baja</v>
      </c>
      <c r="Z29" s="144">
        <f t="shared" si="26"/>
        <v>0.1512</v>
      </c>
      <c r="AA29" s="143" t="str">
        <f t="shared" ca="1" si="27"/>
        <v>Moderado</v>
      </c>
      <c r="AB29" s="144">
        <f ca="1">IFERROR(IF(AND(Q28="Impacto",Q29="Impacto"),(AB28-(+AB28*T29)),IF(AND(Q28="Probabilidad",Q29="Impacto"),(AB27-(+AB27*T29)),IF(Q29="Probabilidad",AB28,""))),"")</f>
        <v>0.60000000000000009</v>
      </c>
      <c r="AC29" s="145" t="str">
        <f t="shared" ca="1" si="28"/>
        <v>Moderado</v>
      </c>
      <c r="AD29" s="125" t="s">
        <v>31</v>
      </c>
      <c r="AE29" s="134"/>
      <c r="AF29" s="130"/>
      <c r="AG29" s="132"/>
      <c r="AH29" s="132"/>
      <c r="AI29" s="130"/>
      <c r="AJ29" s="133"/>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row>
    <row r="30" spans="1:68" x14ac:dyDescent="0.2">
      <c r="A30" s="191"/>
      <c r="B30" s="195"/>
      <c r="C30" s="200"/>
      <c r="D30" s="200"/>
      <c r="E30" s="201"/>
      <c r="F30" s="195"/>
      <c r="G30" s="197"/>
      <c r="H30" s="198"/>
      <c r="I30" s="193"/>
      <c r="J30" s="199"/>
      <c r="K30" s="193">
        <f t="shared" ca="1" si="23"/>
        <v>0</v>
      </c>
      <c r="L30" s="198"/>
      <c r="M30" s="193"/>
      <c r="N30" s="194"/>
      <c r="O30" s="122">
        <v>4</v>
      </c>
      <c r="P30" s="123"/>
      <c r="Q30" s="124" t="str">
        <f t="shared" ref="Q30:Q32" si="29">IF(OR(R30="Preventivo",R30="Detectivo"),"Probabilidad",IF(R30="Correctivo","Impacto",""))</f>
        <v/>
      </c>
      <c r="R30" s="125"/>
      <c r="S30" s="125"/>
      <c r="T30" s="126" t="str">
        <f t="shared" si="24"/>
        <v/>
      </c>
      <c r="U30" s="125"/>
      <c r="V30" s="125"/>
      <c r="W30" s="125"/>
      <c r="X30" s="127"/>
      <c r="Y30" s="128" t="str">
        <f t="shared" si="18"/>
        <v/>
      </c>
      <c r="Z30" s="126"/>
      <c r="AA30" s="128" t="str">
        <f t="shared" si="20"/>
        <v/>
      </c>
      <c r="AB30" s="126" t="str">
        <f t="shared" ref="AB30:AB32" si="30">IFERROR(IF(AND(Q29="Impacto",Q30="Impacto"),(AB29-(+AB29*T30)),IF(AND(Q29="Probabilidad",Q30="Impacto"),(AB28-(+AB28*T30)),IF(Q30="Probabilidad",AB29,""))),"")</f>
        <v/>
      </c>
      <c r="AC30" s="129"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25"/>
      <c r="AE30" s="123"/>
      <c r="AF30" s="130"/>
      <c r="AG30" s="132"/>
      <c r="AH30" s="132"/>
      <c r="AI30" s="130"/>
      <c r="AJ30" s="133"/>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row>
    <row r="31" spans="1:68" x14ac:dyDescent="0.2">
      <c r="A31" s="191"/>
      <c r="B31" s="195"/>
      <c r="C31" s="200"/>
      <c r="D31" s="200"/>
      <c r="E31" s="201"/>
      <c r="F31" s="195"/>
      <c r="G31" s="197"/>
      <c r="H31" s="198"/>
      <c r="I31" s="193"/>
      <c r="J31" s="199"/>
      <c r="K31" s="193">
        <f t="shared" ca="1" si="23"/>
        <v>0</v>
      </c>
      <c r="L31" s="198"/>
      <c r="M31" s="193"/>
      <c r="N31" s="194"/>
      <c r="O31" s="122">
        <v>5</v>
      </c>
      <c r="P31" s="123"/>
      <c r="Q31" s="124" t="str">
        <f t="shared" si="29"/>
        <v/>
      </c>
      <c r="R31" s="125"/>
      <c r="S31" s="125"/>
      <c r="T31" s="126" t="str">
        <f t="shared" si="24"/>
        <v/>
      </c>
      <c r="U31" s="125"/>
      <c r="V31" s="125"/>
      <c r="W31" s="125"/>
      <c r="X31" s="127"/>
      <c r="Y31" s="128" t="str">
        <f t="shared" si="18"/>
        <v/>
      </c>
      <c r="Z31" s="126"/>
      <c r="AA31" s="128" t="str">
        <f t="shared" si="20"/>
        <v/>
      </c>
      <c r="AB31" s="126" t="str">
        <f t="shared" si="30"/>
        <v/>
      </c>
      <c r="AC31" s="129" t="str">
        <f t="shared" ref="AC31" si="31">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25"/>
      <c r="AE31" s="123"/>
      <c r="AF31" s="130"/>
      <c r="AG31" s="132"/>
      <c r="AH31" s="132"/>
      <c r="AI31" s="130"/>
      <c r="AJ31" s="133"/>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row>
    <row r="32" spans="1:68" x14ac:dyDescent="0.2">
      <c r="A32" s="191"/>
      <c r="B32" s="195"/>
      <c r="C32" s="200"/>
      <c r="D32" s="200"/>
      <c r="E32" s="201"/>
      <c r="F32" s="195"/>
      <c r="G32" s="197"/>
      <c r="H32" s="198"/>
      <c r="I32" s="193"/>
      <c r="J32" s="199"/>
      <c r="K32" s="193">
        <f t="shared" ca="1" si="23"/>
        <v>0</v>
      </c>
      <c r="L32" s="198"/>
      <c r="M32" s="193"/>
      <c r="N32" s="194"/>
      <c r="O32" s="122">
        <v>6</v>
      </c>
      <c r="P32" s="123"/>
      <c r="Q32" s="124" t="str">
        <f t="shared" si="29"/>
        <v/>
      </c>
      <c r="R32" s="125"/>
      <c r="S32" s="125"/>
      <c r="T32" s="126" t="str">
        <f t="shared" si="24"/>
        <v/>
      </c>
      <c r="U32" s="125"/>
      <c r="V32" s="125"/>
      <c r="W32" s="125"/>
      <c r="X32" s="127"/>
      <c r="Y32" s="128" t="str">
        <f t="shared" si="18"/>
        <v/>
      </c>
      <c r="Z32" s="126"/>
      <c r="AA32" s="128" t="str">
        <f>IFERROR(IF(AB32="","",IF(AB32&lt;=0.2,"Leve",IF(AB32&lt;=0.4,"Menor",IF(AB32&lt;=0.6,"Moderado",IF(AB32&lt;=0.8,"Mayor","Catastrófico"))))),"")</f>
        <v/>
      </c>
      <c r="AB32" s="126" t="str">
        <f t="shared" si="30"/>
        <v/>
      </c>
      <c r="AC32" s="129"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25"/>
      <c r="AE32" s="130"/>
      <c r="AF32" s="131"/>
      <c r="AG32" s="132"/>
      <c r="AH32" s="132"/>
      <c r="AI32" s="130"/>
      <c r="AJ32" s="131"/>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row>
    <row r="33" spans="1:68" x14ac:dyDescent="0.2">
      <c r="A33" s="191">
        <v>5</v>
      </c>
      <c r="B33" s="195"/>
      <c r="C33" s="195"/>
      <c r="D33" s="195"/>
      <c r="E33" s="196"/>
      <c r="F33" s="195"/>
      <c r="G33" s="197"/>
      <c r="H33" s="198" t="str">
        <f>IF(G33&lt;=0,"",IF(G33&lt;=2,"Muy Baja",IF(G33&lt;=24,"Baja",IF(G33&lt;=500,"Media",IF(G33&lt;=5000,"Alta","Muy Alta")))))</f>
        <v/>
      </c>
      <c r="I33" s="193" t="str">
        <f>IF(H33="","",IF(H33="Muy Baja",0.2,IF(H33="Baja",0.4,IF(H33="Media",0.6,IF(H33="Alta",0.8,IF(H33="Muy Alta",1,))))))</f>
        <v/>
      </c>
      <c r="J33" s="199"/>
      <c r="K33" s="193">
        <f ca="1">IF(NOT(ISERROR(MATCH(J33,'Tabla Impacto'!$B$221:$B$223,0))),'Tabla Impacto'!$F$223&amp;"Por favor no seleccionar los criterios de impacto(Afectación Económica o presupuestal y Pérdida Reputacional)",J33)</f>
        <v>0</v>
      </c>
      <c r="L33" s="198" t="str">
        <f ca="1">IF(OR(K33='Tabla Impacto'!$C$11,K33='Tabla Impacto'!$D$11),"Leve",IF(OR(K33='Tabla Impacto'!$C$12,K33='Tabla Impacto'!$D$12),"Menor",IF(OR(K33='Tabla Impacto'!$C$13,K33='Tabla Impacto'!$D$13),"Moderado",IF(OR(K33='Tabla Impacto'!$C$14,K33='Tabla Impacto'!$D$14),"Mayor",IF(OR(K33='Tabla Impacto'!$C$15,K33='Tabla Impacto'!$D$15),"Catastrófico","")))))</f>
        <v/>
      </c>
      <c r="M33" s="193" t="str">
        <f ca="1">IF(L33="","",IF(L33="Leve",0.2,IF(L33="Menor",0.4,IF(L33="Moderado",0.6,IF(L33="Mayor",0.8,IF(L33="Catastrófico",1,))))))</f>
        <v/>
      </c>
      <c r="N33" s="194" t="str">
        <f ca="1">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
      </c>
      <c r="O33" s="122">
        <v>1</v>
      </c>
      <c r="P33" s="123"/>
      <c r="Q33" s="124" t="str">
        <f>IF(OR(R33="Preventivo",R33="Detectivo"),"Probabilidad",IF(R33="Correctivo","Impacto",""))</f>
        <v/>
      </c>
      <c r="R33" s="125"/>
      <c r="S33" s="125"/>
      <c r="T33" s="126" t="str">
        <f>IF(AND(R33="Preventivo",S33="Automático"),"50%",IF(AND(R33="Preventivo",S33="Manual"),"40%",IF(AND(R33="Detectivo",S33="Automático"),"40%",IF(AND(R33="Detectivo",S33="Manual"),"30%",IF(AND(R33="Correctivo",S33="Automático"),"35%",IF(AND(R33="Correctivo",S33="Manual"),"25%",""))))))</f>
        <v/>
      </c>
      <c r="U33" s="125"/>
      <c r="V33" s="125"/>
      <c r="W33" s="125"/>
      <c r="X33" s="127" t="str">
        <f>IFERROR(IF(Q33="Probabilidad",(I33-(+I33*T33)),IF(Q33="Impacto",I33,"")),"")</f>
        <v/>
      </c>
      <c r="Y33" s="128" t="str">
        <f>IFERROR(IF(X33="","",IF(X33&lt;=0.2,"Muy Baja",IF(X33&lt;=0.4,"Baja",IF(X33&lt;=0.6,"Media",IF(X33&lt;=0.8,"Alta","Muy Alta"))))),"")</f>
        <v/>
      </c>
      <c r="Z33" s="126" t="str">
        <f>+X33</f>
        <v/>
      </c>
      <c r="AA33" s="128" t="str">
        <f>IFERROR(IF(AB33="","",IF(AB33&lt;=0.2,"Leve",IF(AB33&lt;=0.4,"Menor",IF(AB33&lt;=0.6,"Moderado",IF(AB33&lt;=0.8,"Mayor","Catastrófico"))))),"")</f>
        <v/>
      </c>
      <c r="AB33" s="126" t="str">
        <f>IFERROR(IF(Q33="Impacto",(M33-(+M33*T33)),IF(Q33="Probabilidad",M33,"")),"")</f>
        <v/>
      </c>
      <c r="AC33" s="129"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25"/>
      <c r="AE33" s="130"/>
      <c r="AF33" s="131"/>
      <c r="AG33" s="132"/>
      <c r="AH33" s="132"/>
      <c r="AI33" s="130"/>
      <c r="AJ33" s="131"/>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row>
    <row r="34" spans="1:68" x14ac:dyDescent="0.2">
      <c r="A34" s="191"/>
      <c r="B34" s="195"/>
      <c r="C34" s="195"/>
      <c r="D34" s="195"/>
      <c r="E34" s="196"/>
      <c r="F34" s="195"/>
      <c r="G34" s="197"/>
      <c r="H34" s="198"/>
      <c r="I34" s="193"/>
      <c r="J34" s="199"/>
      <c r="K34" s="193">
        <f t="shared" ref="K34:K38" ca="1" si="32">IF(NOT(ISERROR(MATCH(J34,_xlfn.ANCHORARRAY(E45),0))),I47&amp;"Por favor no seleccionar los criterios de impacto",J34)</f>
        <v>0</v>
      </c>
      <c r="L34" s="198"/>
      <c r="M34" s="193"/>
      <c r="N34" s="194"/>
      <c r="O34" s="122">
        <v>2</v>
      </c>
      <c r="P34" s="123"/>
      <c r="Q34" s="124" t="str">
        <f>IF(OR(R34="Preventivo",R34="Detectivo"),"Probabilidad",IF(R34="Correctivo","Impacto",""))</f>
        <v/>
      </c>
      <c r="R34" s="125"/>
      <c r="S34" s="125"/>
      <c r="T34" s="126" t="str">
        <f t="shared" ref="T34:T38" si="33">IF(AND(R34="Preventivo",S34="Automático"),"50%",IF(AND(R34="Preventivo",S34="Manual"),"40%",IF(AND(R34="Detectivo",S34="Automático"),"40%",IF(AND(R34="Detectivo",S34="Manual"),"30%",IF(AND(R34="Correctivo",S34="Automático"),"35%",IF(AND(R34="Correctivo",S34="Manual"),"25%",""))))))</f>
        <v/>
      </c>
      <c r="U34" s="125"/>
      <c r="V34" s="125"/>
      <c r="W34" s="125"/>
      <c r="X34" s="127" t="str">
        <f>IFERROR(IF(AND(Q33="Probabilidad",Q34="Probabilidad"),(Z33-(+Z33*T34)),IF(Q34="Probabilidad",(I33-(+I33*T34)),IF(Q34="Impacto",Z33,""))),"")</f>
        <v/>
      </c>
      <c r="Y34" s="128" t="str">
        <f t="shared" si="18"/>
        <v/>
      </c>
      <c r="Z34" s="126" t="str">
        <f t="shared" ref="Z34:Z38" si="34">+X34</f>
        <v/>
      </c>
      <c r="AA34" s="128" t="str">
        <f t="shared" si="20"/>
        <v/>
      </c>
      <c r="AB34" s="126" t="str">
        <f>IFERROR(IF(AND(Q33="Impacto",Q34="Impacto"),(AB27-(+AB27*T34)),IF(Q34="Impacto",($M$33-(+$M$33*T34)),IF(Q34="Probabilidad",AB27,""))),"")</f>
        <v/>
      </c>
      <c r="AC34" s="129" t="str">
        <f t="shared" ref="AC34:AC35" si="35">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25"/>
      <c r="AE34" s="130"/>
      <c r="AF34" s="131"/>
      <c r="AG34" s="132"/>
      <c r="AH34" s="132"/>
      <c r="AI34" s="130"/>
      <c r="AJ34" s="131"/>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row>
    <row r="35" spans="1:68" x14ac:dyDescent="0.2">
      <c r="A35" s="191"/>
      <c r="B35" s="195"/>
      <c r="C35" s="195"/>
      <c r="D35" s="195"/>
      <c r="E35" s="196"/>
      <c r="F35" s="195"/>
      <c r="G35" s="197"/>
      <c r="H35" s="198"/>
      <c r="I35" s="193"/>
      <c r="J35" s="199"/>
      <c r="K35" s="193">
        <f t="shared" ca="1" si="32"/>
        <v>0</v>
      </c>
      <c r="L35" s="198"/>
      <c r="M35" s="193"/>
      <c r="N35" s="194"/>
      <c r="O35" s="122">
        <v>3</v>
      </c>
      <c r="P35" s="134"/>
      <c r="Q35" s="124" t="str">
        <f>IF(OR(R35="Preventivo",R35="Detectivo"),"Probabilidad",IF(R35="Correctivo","Impacto",""))</f>
        <v/>
      </c>
      <c r="R35" s="125"/>
      <c r="S35" s="125"/>
      <c r="T35" s="126" t="str">
        <f t="shared" si="33"/>
        <v/>
      </c>
      <c r="U35" s="125"/>
      <c r="V35" s="125"/>
      <c r="W35" s="125"/>
      <c r="X35" s="127" t="str">
        <f>IFERROR(IF(AND(Q34="Probabilidad",Q35="Probabilidad"),(Z34-(+Z34*T35)),IF(AND(Q34="Impacto",Q35="Probabilidad"),(Z33-(+Z33*T35)),IF(Q35="Impacto",Z34,""))),"")</f>
        <v/>
      </c>
      <c r="Y35" s="128" t="str">
        <f t="shared" si="18"/>
        <v/>
      </c>
      <c r="Z35" s="126" t="str">
        <f t="shared" si="34"/>
        <v/>
      </c>
      <c r="AA35" s="128" t="str">
        <f t="shared" si="20"/>
        <v/>
      </c>
      <c r="AB35" s="126" t="str">
        <f>IFERROR(IF(AND(Q34="Impacto",Q35="Impacto"),(AB34-(+AB34*T35)),IF(AND(Q34="Probabilidad",Q35="Impacto"),(AB33-(+AB33*T35)),IF(Q35="Probabilidad",AB34,""))),"")</f>
        <v/>
      </c>
      <c r="AC35" s="129" t="str">
        <f t="shared" si="35"/>
        <v/>
      </c>
      <c r="AD35" s="125"/>
      <c r="AE35" s="130"/>
      <c r="AF35" s="131"/>
      <c r="AG35" s="132"/>
      <c r="AH35" s="132"/>
      <c r="AI35" s="130"/>
      <c r="AJ35" s="131"/>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row>
    <row r="36" spans="1:68" x14ac:dyDescent="0.2">
      <c r="A36" s="191"/>
      <c r="B36" s="195"/>
      <c r="C36" s="195"/>
      <c r="D36" s="195"/>
      <c r="E36" s="196"/>
      <c r="F36" s="195"/>
      <c r="G36" s="197"/>
      <c r="H36" s="198"/>
      <c r="I36" s="193"/>
      <c r="J36" s="199"/>
      <c r="K36" s="193">
        <f t="shared" ca="1" si="32"/>
        <v>0</v>
      </c>
      <c r="L36" s="198"/>
      <c r="M36" s="193"/>
      <c r="N36" s="194"/>
      <c r="O36" s="122">
        <v>4</v>
      </c>
      <c r="P36" s="123"/>
      <c r="Q36" s="124" t="str">
        <f t="shared" ref="Q36:Q38" si="36">IF(OR(R36="Preventivo",R36="Detectivo"),"Probabilidad",IF(R36="Correctivo","Impacto",""))</f>
        <v/>
      </c>
      <c r="R36" s="125"/>
      <c r="S36" s="125"/>
      <c r="T36" s="126" t="str">
        <f t="shared" si="33"/>
        <v/>
      </c>
      <c r="U36" s="125"/>
      <c r="V36" s="125"/>
      <c r="W36" s="125"/>
      <c r="X36" s="127" t="str">
        <f t="shared" ref="X36:X38" si="37">IFERROR(IF(AND(Q35="Probabilidad",Q36="Probabilidad"),(Z35-(+Z35*T36)),IF(AND(Q35="Impacto",Q36="Probabilidad"),(Z34-(+Z34*T36)),IF(Q36="Impacto",Z35,""))),"")</f>
        <v/>
      </c>
      <c r="Y36" s="128" t="str">
        <f t="shared" si="18"/>
        <v/>
      </c>
      <c r="Z36" s="126" t="str">
        <f t="shared" si="34"/>
        <v/>
      </c>
      <c r="AA36" s="128" t="str">
        <f t="shared" si="20"/>
        <v/>
      </c>
      <c r="AB36" s="126" t="str">
        <f t="shared" ref="AB36:AB38" si="38">IFERROR(IF(AND(Q35="Impacto",Q36="Impacto"),(AB35-(+AB35*T36)),IF(AND(Q35="Probabilidad",Q36="Impacto"),(AB34-(+AB34*T36)),IF(Q36="Probabilidad",AB35,""))),"")</f>
        <v/>
      </c>
      <c r="AC36" s="129"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25"/>
      <c r="AE36" s="130"/>
      <c r="AF36" s="131"/>
      <c r="AG36" s="132"/>
      <c r="AH36" s="132"/>
      <c r="AI36" s="130"/>
      <c r="AJ36" s="131"/>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row>
    <row r="37" spans="1:68" x14ac:dyDescent="0.2">
      <c r="A37" s="191"/>
      <c r="B37" s="195"/>
      <c r="C37" s="195"/>
      <c r="D37" s="195"/>
      <c r="E37" s="196"/>
      <c r="F37" s="195"/>
      <c r="G37" s="197"/>
      <c r="H37" s="198"/>
      <c r="I37" s="193"/>
      <c r="J37" s="199"/>
      <c r="K37" s="193">
        <f t="shared" ca="1" si="32"/>
        <v>0</v>
      </c>
      <c r="L37" s="198"/>
      <c r="M37" s="193"/>
      <c r="N37" s="194"/>
      <c r="O37" s="122">
        <v>5</v>
      </c>
      <c r="P37" s="123"/>
      <c r="Q37" s="124" t="str">
        <f t="shared" si="36"/>
        <v/>
      </c>
      <c r="R37" s="125"/>
      <c r="S37" s="125"/>
      <c r="T37" s="126" t="str">
        <f t="shared" si="33"/>
        <v/>
      </c>
      <c r="U37" s="125"/>
      <c r="V37" s="125"/>
      <c r="W37" s="125"/>
      <c r="X37" s="127" t="str">
        <f t="shared" si="37"/>
        <v/>
      </c>
      <c r="Y37" s="128" t="str">
        <f t="shared" si="18"/>
        <v/>
      </c>
      <c r="Z37" s="126" t="str">
        <f t="shared" si="34"/>
        <v/>
      </c>
      <c r="AA37" s="128" t="str">
        <f t="shared" si="20"/>
        <v/>
      </c>
      <c r="AB37" s="126" t="str">
        <f t="shared" si="38"/>
        <v/>
      </c>
      <c r="AC37" s="129" t="str">
        <f t="shared" ref="AC37:AC38" si="39">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25"/>
      <c r="AE37" s="130"/>
      <c r="AF37" s="131"/>
      <c r="AG37" s="132"/>
      <c r="AH37" s="132"/>
      <c r="AI37" s="130"/>
      <c r="AJ37" s="131"/>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row>
    <row r="38" spans="1:68" x14ac:dyDescent="0.2">
      <c r="A38" s="191"/>
      <c r="B38" s="195"/>
      <c r="C38" s="195"/>
      <c r="D38" s="195"/>
      <c r="E38" s="196"/>
      <c r="F38" s="195"/>
      <c r="G38" s="197"/>
      <c r="H38" s="198"/>
      <c r="I38" s="193"/>
      <c r="J38" s="199"/>
      <c r="K38" s="193">
        <f t="shared" ca="1" si="32"/>
        <v>0</v>
      </c>
      <c r="L38" s="198"/>
      <c r="M38" s="193"/>
      <c r="N38" s="194"/>
      <c r="O38" s="122">
        <v>6</v>
      </c>
      <c r="P38" s="123"/>
      <c r="Q38" s="124" t="str">
        <f t="shared" si="36"/>
        <v/>
      </c>
      <c r="R38" s="125"/>
      <c r="S38" s="125"/>
      <c r="T38" s="126" t="str">
        <f t="shared" si="33"/>
        <v/>
      </c>
      <c r="U38" s="125"/>
      <c r="V38" s="125"/>
      <c r="W38" s="125"/>
      <c r="X38" s="127" t="str">
        <f t="shared" si="37"/>
        <v/>
      </c>
      <c r="Y38" s="128" t="str">
        <f t="shared" si="18"/>
        <v/>
      </c>
      <c r="Z38" s="126" t="str">
        <f t="shared" si="34"/>
        <v/>
      </c>
      <c r="AA38" s="128" t="str">
        <f t="shared" si="20"/>
        <v/>
      </c>
      <c r="AB38" s="126" t="str">
        <f t="shared" si="38"/>
        <v/>
      </c>
      <c r="AC38" s="129" t="str">
        <f t="shared" si="39"/>
        <v/>
      </c>
      <c r="AD38" s="125"/>
      <c r="AE38" s="130"/>
      <c r="AF38" s="131"/>
      <c r="AG38" s="132"/>
      <c r="AH38" s="132"/>
      <c r="AI38" s="130"/>
      <c r="AJ38" s="131"/>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row>
    <row r="39" spans="1:68" x14ac:dyDescent="0.2">
      <c r="A39" s="191">
        <v>6</v>
      </c>
      <c r="B39" s="195"/>
      <c r="C39" s="195"/>
      <c r="D39" s="195"/>
      <c r="E39" s="196"/>
      <c r="F39" s="195"/>
      <c r="G39" s="197"/>
      <c r="H39" s="198" t="str">
        <f>IF(G39&lt;=0,"",IF(G39&lt;=2,"Muy Baja",IF(G39&lt;=24,"Baja",IF(G39&lt;=500,"Media",IF(G39&lt;=5000,"Alta","Muy Alta")))))</f>
        <v/>
      </c>
      <c r="I39" s="193" t="str">
        <f>IF(H39="","",IF(H39="Muy Baja",0.2,IF(H39="Baja",0.4,IF(H39="Media",0.6,IF(H39="Alta",0.8,IF(H39="Muy Alta",1,))))))</f>
        <v/>
      </c>
      <c r="J39" s="199"/>
      <c r="K39" s="193">
        <f ca="1">IF(NOT(ISERROR(MATCH(J39,'Tabla Impacto'!$B$221:$B$223,0))),'Tabla Impacto'!$F$223&amp;"Por favor no seleccionar los criterios de impacto(Afectación Económica o presupuestal y Pérdida Reputacional)",J39)</f>
        <v>0</v>
      </c>
      <c r="L39" s="198" t="str">
        <f ca="1">IF(OR(K39='Tabla Impacto'!$C$11,K39='Tabla Impacto'!$D$11),"Leve",IF(OR(K39='Tabla Impacto'!$C$12,K39='Tabla Impacto'!$D$12),"Menor",IF(OR(K39='Tabla Impacto'!$C$13,K39='Tabla Impacto'!$D$13),"Moderado",IF(OR(K39='Tabla Impacto'!$C$14,K39='Tabla Impacto'!$D$14),"Mayor",IF(OR(K39='Tabla Impacto'!$C$15,K39='Tabla Impacto'!$D$15),"Catastrófico","")))))</f>
        <v/>
      </c>
      <c r="M39" s="193" t="str">
        <f ca="1">IF(L39="","",IF(L39="Leve",0.2,IF(L39="Menor",0.4,IF(L39="Moderado",0.6,IF(L39="Mayor",0.8,IF(L39="Catastrófico",1,))))))</f>
        <v/>
      </c>
      <c r="N39" s="194" t="str">
        <f ca="1">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122">
        <v>1</v>
      </c>
      <c r="P39" s="123"/>
      <c r="Q39" s="124" t="str">
        <f>IF(OR(R39="Preventivo",R39="Detectivo"),"Probabilidad",IF(R39="Correctivo","Impacto",""))</f>
        <v/>
      </c>
      <c r="R39" s="125"/>
      <c r="S39" s="125"/>
      <c r="T39" s="126" t="str">
        <f>IF(AND(R39="Preventivo",S39="Automático"),"50%",IF(AND(R39="Preventivo",S39="Manual"),"40%",IF(AND(R39="Detectivo",S39="Automático"),"40%",IF(AND(R39="Detectivo",S39="Manual"),"30%",IF(AND(R39="Correctivo",S39="Automático"),"35%",IF(AND(R39="Correctivo",S39="Manual"),"25%",""))))))</f>
        <v/>
      </c>
      <c r="U39" s="125"/>
      <c r="V39" s="125"/>
      <c r="W39" s="125"/>
      <c r="X39" s="127" t="str">
        <f>IFERROR(IF(Q39="Probabilidad",(I39-(+I39*T39)),IF(Q39="Impacto",I39,"")),"")</f>
        <v/>
      </c>
      <c r="Y39" s="128" t="str">
        <f>IFERROR(IF(X39="","",IF(X39&lt;=0.2,"Muy Baja",IF(X39&lt;=0.4,"Baja",IF(X39&lt;=0.6,"Media",IF(X39&lt;=0.8,"Alta","Muy Alta"))))),"")</f>
        <v/>
      </c>
      <c r="Z39" s="126" t="str">
        <f>+X39</f>
        <v/>
      </c>
      <c r="AA39" s="128" t="str">
        <f>IFERROR(IF(AB39="","",IF(AB39&lt;=0.2,"Leve",IF(AB39&lt;=0.4,"Menor",IF(AB39&lt;=0.6,"Moderado",IF(AB39&lt;=0.8,"Mayor","Catastrófico"))))),"")</f>
        <v/>
      </c>
      <c r="AB39" s="126" t="str">
        <f>IFERROR(IF(Q39="Impacto",(M39-(+M39*T39)),IF(Q39="Probabilidad",M39,"")),"")</f>
        <v/>
      </c>
      <c r="AC39" s="129"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25"/>
      <c r="AE39" s="130"/>
      <c r="AF39" s="131"/>
      <c r="AG39" s="132"/>
      <c r="AH39" s="132"/>
      <c r="AI39" s="130"/>
      <c r="AJ39" s="131"/>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row>
    <row r="40" spans="1:68" x14ac:dyDescent="0.2">
      <c r="A40" s="191"/>
      <c r="B40" s="195"/>
      <c r="C40" s="195"/>
      <c r="D40" s="195"/>
      <c r="E40" s="196"/>
      <c r="F40" s="195"/>
      <c r="G40" s="197"/>
      <c r="H40" s="198"/>
      <c r="I40" s="193"/>
      <c r="J40" s="199"/>
      <c r="K40" s="193">
        <f ca="1">IF(NOT(ISERROR(MATCH(J40,_xlfn.ANCHORARRAY(E51),0))),I53&amp;"Por favor no seleccionar los criterios de impacto",J40)</f>
        <v>0</v>
      </c>
      <c r="L40" s="198"/>
      <c r="M40" s="193"/>
      <c r="N40" s="194"/>
      <c r="O40" s="122">
        <v>2</v>
      </c>
      <c r="P40" s="123"/>
      <c r="Q40" s="124" t="str">
        <f>IF(OR(R40="Preventivo",R40="Detectivo"),"Probabilidad",IF(R40="Correctivo","Impacto",""))</f>
        <v/>
      </c>
      <c r="R40" s="125"/>
      <c r="S40" s="125"/>
      <c r="T40" s="126" t="str">
        <f t="shared" ref="T40:T44" si="40">IF(AND(R40="Preventivo",S40="Automático"),"50%",IF(AND(R40="Preventivo",S40="Manual"),"40%",IF(AND(R40="Detectivo",S40="Automático"),"40%",IF(AND(R40="Detectivo",S40="Manual"),"30%",IF(AND(R40="Correctivo",S40="Automático"),"35%",IF(AND(R40="Correctivo",S40="Manual"),"25%",""))))))</f>
        <v/>
      </c>
      <c r="U40" s="125"/>
      <c r="V40" s="125"/>
      <c r="W40" s="125"/>
      <c r="X40" s="127" t="str">
        <f>IFERROR(IF(AND(Q39="Probabilidad",Q40="Probabilidad"),(Z39-(+Z39*T40)),IF(Q40="Probabilidad",(I39-(+I39*T40)),IF(Q40="Impacto",Z39,""))),"")</f>
        <v/>
      </c>
      <c r="Y40" s="128" t="str">
        <f t="shared" si="18"/>
        <v/>
      </c>
      <c r="Z40" s="126" t="str">
        <f t="shared" ref="Z40:Z44" si="41">+X40</f>
        <v/>
      </c>
      <c r="AA40" s="128" t="str">
        <f t="shared" si="20"/>
        <v/>
      </c>
      <c r="AB40" s="126" t="str">
        <f>IFERROR(IF(AND(Q39="Impacto",Q40="Impacto"),(AB33-(+AB33*T40)),IF(Q40="Impacto",($M$39-(+$M$39*T40)),IF(Q40="Probabilidad",AB33,""))),"")</f>
        <v/>
      </c>
      <c r="AC40" s="129" t="str">
        <f t="shared" ref="AC40:AC41" si="42">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25"/>
      <c r="AE40" s="130"/>
      <c r="AF40" s="131"/>
      <c r="AG40" s="132"/>
      <c r="AH40" s="132"/>
      <c r="AI40" s="130"/>
      <c r="AJ40" s="131"/>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row>
    <row r="41" spans="1:68" x14ac:dyDescent="0.2">
      <c r="A41" s="191"/>
      <c r="B41" s="195"/>
      <c r="C41" s="195"/>
      <c r="D41" s="195"/>
      <c r="E41" s="196"/>
      <c r="F41" s="195"/>
      <c r="G41" s="197"/>
      <c r="H41" s="198"/>
      <c r="I41" s="193"/>
      <c r="J41" s="199"/>
      <c r="K41" s="193">
        <f ca="1">IF(NOT(ISERROR(MATCH(J41,_xlfn.ANCHORARRAY(E52),0))),I54&amp;"Por favor no seleccionar los criterios de impacto",J41)</f>
        <v>0</v>
      </c>
      <c r="L41" s="198"/>
      <c r="M41" s="193"/>
      <c r="N41" s="194"/>
      <c r="O41" s="122">
        <v>3</v>
      </c>
      <c r="P41" s="134"/>
      <c r="Q41" s="124" t="str">
        <f>IF(OR(R41="Preventivo",R41="Detectivo"),"Probabilidad",IF(R41="Correctivo","Impacto",""))</f>
        <v/>
      </c>
      <c r="R41" s="125"/>
      <c r="S41" s="125"/>
      <c r="T41" s="126" t="str">
        <f t="shared" si="40"/>
        <v/>
      </c>
      <c r="U41" s="125"/>
      <c r="V41" s="125"/>
      <c r="W41" s="125"/>
      <c r="X41" s="127" t="str">
        <f>IFERROR(IF(AND(Q40="Probabilidad",Q41="Probabilidad"),(Z40-(+Z40*T41)),IF(AND(Q40="Impacto",Q41="Probabilidad"),(Z39-(+Z39*T41)),IF(Q41="Impacto",Z40,""))),"")</f>
        <v/>
      </c>
      <c r="Y41" s="128" t="str">
        <f t="shared" si="18"/>
        <v/>
      </c>
      <c r="Z41" s="126" t="str">
        <f t="shared" si="41"/>
        <v/>
      </c>
      <c r="AA41" s="128" t="str">
        <f t="shared" si="20"/>
        <v/>
      </c>
      <c r="AB41" s="126" t="str">
        <f>IFERROR(IF(AND(Q40="Impacto",Q41="Impacto"),(AB40-(+AB40*T41)),IF(AND(Q40="Probabilidad",Q41="Impacto"),(AB39-(+AB39*T41)),IF(Q41="Probabilidad",AB40,""))),"")</f>
        <v/>
      </c>
      <c r="AC41" s="129" t="str">
        <f t="shared" si="42"/>
        <v/>
      </c>
      <c r="AD41" s="125"/>
      <c r="AE41" s="130"/>
      <c r="AF41" s="131"/>
      <c r="AG41" s="132"/>
      <c r="AH41" s="132"/>
      <c r="AI41" s="130"/>
      <c r="AJ41" s="131"/>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row>
    <row r="42" spans="1:68" x14ac:dyDescent="0.2">
      <c r="A42" s="191"/>
      <c r="B42" s="195"/>
      <c r="C42" s="195"/>
      <c r="D42" s="195"/>
      <c r="E42" s="196"/>
      <c r="F42" s="195"/>
      <c r="G42" s="197"/>
      <c r="H42" s="198"/>
      <c r="I42" s="193"/>
      <c r="J42" s="199"/>
      <c r="K42" s="193">
        <f ca="1">IF(NOT(ISERROR(MATCH(J42,_xlfn.ANCHORARRAY(E53),0))),I55&amp;"Por favor no seleccionar los criterios de impacto",J42)</f>
        <v>0</v>
      </c>
      <c r="L42" s="198"/>
      <c r="M42" s="193"/>
      <c r="N42" s="194"/>
      <c r="O42" s="122">
        <v>4</v>
      </c>
      <c r="P42" s="123"/>
      <c r="Q42" s="124" t="str">
        <f t="shared" ref="Q42:Q44" si="43">IF(OR(R42="Preventivo",R42="Detectivo"),"Probabilidad",IF(R42="Correctivo","Impacto",""))</f>
        <v/>
      </c>
      <c r="R42" s="125"/>
      <c r="S42" s="125"/>
      <c r="T42" s="126" t="str">
        <f t="shared" si="40"/>
        <v/>
      </c>
      <c r="U42" s="125"/>
      <c r="V42" s="125"/>
      <c r="W42" s="125"/>
      <c r="X42" s="127" t="str">
        <f t="shared" ref="X42:X44" si="44">IFERROR(IF(AND(Q41="Probabilidad",Q42="Probabilidad"),(Z41-(+Z41*T42)),IF(AND(Q41="Impacto",Q42="Probabilidad"),(Z40-(+Z40*T42)),IF(Q42="Impacto",Z41,""))),"")</f>
        <v/>
      </c>
      <c r="Y42" s="128" t="str">
        <f t="shared" si="18"/>
        <v/>
      </c>
      <c r="Z42" s="126" t="str">
        <f t="shared" si="41"/>
        <v/>
      </c>
      <c r="AA42" s="128" t="str">
        <f t="shared" si="20"/>
        <v/>
      </c>
      <c r="AB42" s="126" t="str">
        <f t="shared" ref="AB42:AB44" si="45">IFERROR(IF(AND(Q41="Impacto",Q42="Impacto"),(AB41-(+AB41*T42)),IF(AND(Q41="Probabilidad",Q42="Impacto"),(AB40-(+AB40*T42)),IF(Q42="Probabilidad",AB41,""))),"")</f>
        <v/>
      </c>
      <c r="AC42" s="129"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25"/>
      <c r="AE42" s="130"/>
      <c r="AF42" s="131"/>
      <c r="AG42" s="132"/>
      <c r="AH42" s="132"/>
      <c r="AI42" s="130"/>
      <c r="AJ42" s="131"/>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row>
    <row r="43" spans="1:68" x14ac:dyDescent="0.2">
      <c r="A43" s="191"/>
      <c r="B43" s="195"/>
      <c r="C43" s="195"/>
      <c r="D43" s="195"/>
      <c r="E43" s="196"/>
      <c r="F43" s="195"/>
      <c r="G43" s="197"/>
      <c r="H43" s="198"/>
      <c r="I43" s="193"/>
      <c r="J43" s="199"/>
      <c r="K43" s="193">
        <f ca="1">IF(NOT(ISERROR(MATCH(J43,_xlfn.ANCHORARRAY(E54),0))),I56&amp;"Por favor no seleccionar los criterios de impacto",J43)</f>
        <v>0</v>
      </c>
      <c r="L43" s="198"/>
      <c r="M43" s="193"/>
      <c r="N43" s="194"/>
      <c r="O43" s="122">
        <v>5</v>
      </c>
      <c r="P43" s="123"/>
      <c r="Q43" s="124" t="str">
        <f t="shared" si="43"/>
        <v/>
      </c>
      <c r="R43" s="125"/>
      <c r="S43" s="125"/>
      <c r="T43" s="126" t="str">
        <f t="shared" si="40"/>
        <v/>
      </c>
      <c r="U43" s="125"/>
      <c r="V43" s="125"/>
      <c r="W43" s="125"/>
      <c r="X43" s="127" t="str">
        <f t="shared" si="44"/>
        <v/>
      </c>
      <c r="Y43" s="128" t="str">
        <f t="shared" si="18"/>
        <v/>
      </c>
      <c r="Z43" s="126" t="str">
        <f t="shared" si="41"/>
        <v/>
      </c>
      <c r="AA43" s="128" t="str">
        <f t="shared" si="20"/>
        <v/>
      </c>
      <c r="AB43" s="126" t="str">
        <f t="shared" si="45"/>
        <v/>
      </c>
      <c r="AC43" s="129" t="str">
        <f t="shared" ref="AC43:AC44" si="46">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25"/>
      <c r="AE43" s="130"/>
      <c r="AF43" s="131"/>
      <c r="AG43" s="132"/>
      <c r="AH43" s="132"/>
      <c r="AI43" s="130"/>
      <c r="AJ43" s="131"/>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row>
    <row r="44" spans="1:68" x14ac:dyDescent="0.2">
      <c r="A44" s="191"/>
      <c r="B44" s="195"/>
      <c r="C44" s="195"/>
      <c r="D44" s="195"/>
      <c r="E44" s="196"/>
      <c r="F44" s="195"/>
      <c r="G44" s="197"/>
      <c r="H44" s="198"/>
      <c r="I44" s="193"/>
      <c r="J44" s="199"/>
      <c r="K44" s="193">
        <f ca="1">IF(NOT(ISERROR(MATCH(J44,_xlfn.ANCHORARRAY(E55),0))),I57&amp;"Por favor no seleccionar los criterios de impacto",J44)</f>
        <v>0</v>
      </c>
      <c r="L44" s="198"/>
      <c r="M44" s="193"/>
      <c r="N44" s="194"/>
      <c r="O44" s="122">
        <v>6</v>
      </c>
      <c r="P44" s="123"/>
      <c r="Q44" s="124" t="str">
        <f t="shared" si="43"/>
        <v/>
      </c>
      <c r="R44" s="125"/>
      <c r="S44" s="125"/>
      <c r="T44" s="126" t="str">
        <f t="shared" si="40"/>
        <v/>
      </c>
      <c r="U44" s="125"/>
      <c r="V44" s="125"/>
      <c r="W44" s="125"/>
      <c r="X44" s="127" t="str">
        <f t="shared" si="44"/>
        <v/>
      </c>
      <c r="Y44" s="128" t="str">
        <f t="shared" si="18"/>
        <v/>
      </c>
      <c r="Z44" s="126" t="str">
        <f t="shared" si="41"/>
        <v/>
      </c>
      <c r="AA44" s="128" t="str">
        <f t="shared" si="20"/>
        <v/>
      </c>
      <c r="AB44" s="126" t="str">
        <f t="shared" si="45"/>
        <v/>
      </c>
      <c r="AC44" s="129" t="str">
        <f t="shared" si="46"/>
        <v/>
      </c>
      <c r="AD44" s="125"/>
      <c r="AE44" s="130"/>
      <c r="AF44" s="131"/>
      <c r="AG44" s="132"/>
      <c r="AH44" s="132"/>
      <c r="AI44" s="130"/>
      <c r="AJ44" s="131"/>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row>
    <row r="45" spans="1:68" x14ac:dyDescent="0.2">
      <c r="A45" s="191">
        <v>7</v>
      </c>
      <c r="B45" s="195"/>
      <c r="C45" s="195"/>
      <c r="D45" s="195"/>
      <c r="E45" s="196"/>
      <c r="F45" s="195"/>
      <c r="G45" s="197"/>
      <c r="H45" s="198" t="str">
        <f>IF(G45&lt;=0,"",IF(G45&lt;=2,"Muy Baja",IF(G45&lt;=24,"Baja",IF(G45&lt;=500,"Media",IF(G45&lt;=5000,"Alta","Muy Alta")))))</f>
        <v/>
      </c>
      <c r="I45" s="193" t="str">
        <f>IF(H45="","",IF(H45="Muy Baja",0.2,IF(H45="Baja",0.4,IF(H45="Media",0.6,IF(H45="Alta",0.8,IF(H45="Muy Alta",1,))))))</f>
        <v/>
      </c>
      <c r="J45" s="199"/>
      <c r="K45" s="193">
        <f ca="1">IF(NOT(ISERROR(MATCH(J45,'Tabla Impacto'!$B$221:$B$223,0))),'Tabla Impacto'!$F$223&amp;"Por favor no seleccionar los criterios de impacto(Afectación Económica o presupuestal y Pérdida Reputacional)",J45)</f>
        <v>0</v>
      </c>
      <c r="L45" s="198" t="str">
        <f ca="1">IF(OR(K45='Tabla Impacto'!$C$11,K45='Tabla Impacto'!$D$11),"Leve",IF(OR(K45='Tabla Impacto'!$C$12,K45='Tabla Impacto'!$D$12),"Menor",IF(OR(K45='Tabla Impacto'!$C$13,K45='Tabla Impacto'!$D$13),"Moderado",IF(OR(K45='Tabla Impacto'!$C$14,K45='Tabla Impacto'!$D$14),"Mayor",IF(OR(K45='Tabla Impacto'!$C$15,K45='Tabla Impacto'!$D$15),"Catastrófico","")))))</f>
        <v/>
      </c>
      <c r="M45" s="193" t="str">
        <f ca="1">IF(L45="","",IF(L45="Leve",0.2,IF(L45="Menor",0.4,IF(L45="Moderado",0.6,IF(L45="Mayor",0.8,IF(L45="Catastrófico",1,))))))</f>
        <v/>
      </c>
      <c r="N45" s="194" t="str">
        <f ca="1">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
      </c>
      <c r="O45" s="122">
        <v>1</v>
      </c>
      <c r="P45" s="123"/>
      <c r="Q45" s="124" t="str">
        <f>IF(OR(R45="Preventivo",R45="Detectivo"),"Probabilidad",IF(R45="Correctivo","Impacto",""))</f>
        <v/>
      </c>
      <c r="R45" s="125"/>
      <c r="S45" s="125"/>
      <c r="T45" s="126" t="str">
        <f>IF(AND(R45="Preventivo",S45="Automático"),"50%",IF(AND(R45="Preventivo",S45="Manual"),"40%",IF(AND(R45="Detectivo",S45="Automático"),"40%",IF(AND(R45="Detectivo",S45="Manual"),"30%",IF(AND(R45="Correctivo",S45="Automático"),"35%",IF(AND(R45="Correctivo",S45="Manual"),"25%",""))))))</f>
        <v/>
      </c>
      <c r="U45" s="125"/>
      <c r="V45" s="125"/>
      <c r="W45" s="125"/>
      <c r="X45" s="127" t="str">
        <f>IFERROR(IF(Q45="Probabilidad",(I45-(+I45*T45)),IF(Q45="Impacto",I45,"")),"")</f>
        <v/>
      </c>
      <c r="Y45" s="128" t="str">
        <f>IFERROR(IF(X45="","",IF(X45&lt;=0.2,"Muy Baja",IF(X45&lt;=0.4,"Baja",IF(X45&lt;=0.6,"Media",IF(X45&lt;=0.8,"Alta","Muy Alta"))))),"")</f>
        <v/>
      </c>
      <c r="Z45" s="126" t="str">
        <f>+X45</f>
        <v/>
      </c>
      <c r="AA45" s="128" t="str">
        <f>IFERROR(IF(AB45="","",IF(AB45&lt;=0.2,"Leve",IF(AB45&lt;=0.4,"Menor",IF(AB45&lt;=0.6,"Moderado",IF(AB45&lt;=0.8,"Mayor","Catastrófico"))))),"")</f>
        <v/>
      </c>
      <c r="AB45" s="126" t="str">
        <f>IFERROR(IF(Q45="Impacto",(M45-(+M45*T45)),IF(Q45="Probabilidad",M45,"")),"")</f>
        <v/>
      </c>
      <c r="AC45" s="129"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25"/>
      <c r="AE45" s="130"/>
      <c r="AF45" s="131"/>
      <c r="AG45" s="132"/>
      <c r="AH45" s="132"/>
      <c r="AI45" s="130"/>
      <c r="AJ45" s="131"/>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row>
    <row r="46" spans="1:68" x14ac:dyDescent="0.2">
      <c r="A46" s="191"/>
      <c r="B46" s="195"/>
      <c r="C46" s="195"/>
      <c r="D46" s="195"/>
      <c r="E46" s="196"/>
      <c r="F46" s="195"/>
      <c r="G46" s="197"/>
      <c r="H46" s="198"/>
      <c r="I46" s="193"/>
      <c r="J46" s="199"/>
      <c r="K46" s="193">
        <f ca="1">IF(NOT(ISERROR(MATCH(J46,_xlfn.ANCHORARRAY(E57),0))),I59&amp;"Por favor no seleccionar los criterios de impacto",J46)</f>
        <v>0</v>
      </c>
      <c r="L46" s="198"/>
      <c r="M46" s="193"/>
      <c r="N46" s="194"/>
      <c r="O46" s="122">
        <v>2</v>
      </c>
      <c r="P46" s="123"/>
      <c r="Q46" s="124" t="str">
        <f>IF(OR(R46="Preventivo",R46="Detectivo"),"Probabilidad",IF(R46="Correctivo","Impacto",""))</f>
        <v/>
      </c>
      <c r="R46" s="125"/>
      <c r="S46" s="125"/>
      <c r="T46" s="126" t="str">
        <f t="shared" ref="T46:T50" si="47">IF(AND(R46="Preventivo",S46="Automático"),"50%",IF(AND(R46="Preventivo",S46="Manual"),"40%",IF(AND(R46="Detectivo",S46="Automático"),"40%",IF(AND(R46="Detectivo",S46="Manual"),"30%",IF(AND(R46="Correctivo",S46="Automático"),"35%",IF(AND(R46="Correctivo",S46="Manual"),"25%",""))))))</f>
        <v/>
      </c>
      <c r="U46" s="125"/>
      <c r="V46" s="125"/>
      <c r="W46" s="125"/>
      <c r="X46" s="127" t="str">
        <f>IFERROR(IF(AND(Q45="Probabilidad",Q46="Probabilidad"),(Z45-(+Z45*T46)),IF(Q46="Probabilidad",(I45-(+I45*T46)),IF(Q46="Impacto",Z45,""))),"")</f>
        <v/>
      </c>
      <c r="Y46" s="128" t="str">
        <f t="shared" si="18"/>
        <v/>
      </c>
      <c r="Z46" s="126" t="str">
        <f t="shared" ref="Z46:Z50" si="48">+X46</f>
        <v/>
      </c>
      <c r="AA46" s="128" t="str">
        <f t="shared" si="20"/>
        <v/>
      </c>
      <c r="AB46" s="126" t="str">
        <f>IFERROR(IF(AND(Q45="Impacto",Q46="Impacto"),(AB39-(+AB39*T46)),IF(Q46="Impacto",($M$45-(+$M$45*T46)),IF(Q46="Probabilidad",AB39,""))),"")</f>
        <v/>
      </c>
      <c r="AC46" s="129" t="str">
        <f t="shared" ref="AC46:AC47" si="49">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25"/>
      <c r="AE46" s="130"/>
      <c r="AF46" s="131"/>
      <c r="AG46" s="132"/>
      <c r="AH46" s="132"/>
      <c r="AI46" s="130"/>
      <c r="AJ46" s="131"/>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row>
    <row r="47" spans="1:68" x14ac:dyDescent="0.2">
      <c r="A47" s="191"/>
      <c r="B47" s="195"/>
      <c r="C47" s="195"/>
      <c r="D47" s="195"/>
      <c r="E47" s="196"/>
      <c r="F47" s="195"/>
      <c r="G47" s="197"/>
      <c r="H47" s="198"/>
      <c r="I47" s="193"/>
      <c r="J47" s="199"/>
      <c r="K47" s="193">
        <f ca="1">IF(NOT(ISERROR(MATCH(J47,_xlfn.ANCHORARRAY(E58),0))),I60&amp;"Por favor no seleccionar los criterios de impacto",J47)</f>
        <v>0</v>
      </c>
      <c r="L47" s="198"/>
      <c r="M47" s="193"/>
      <c r="N47" s="194"/>
      <c r="O47" s="122">
        <v>3</v>
      </c>
      <c r="P47" s="134"/>
      <c r="Q47" s="124" t="str">
        <f>IF(OR(R47="Preventivo",R47="Detectivo"),"Probabilidad",IF(R47="Correctivo","Impacto",""))</f>
        <v/>
      </c>
      <c r="R47" s="125"/>
      <c r="S47" s="125"/>
      <c r="T47" s="126" t="str">
        <f t="shared" si="47"/>
        <v/>
      </c>
      <c r="U47" s="125"/>
      <c r="V47" s="125"/>
      <c r="W47" s="125"/>
      <c r="X47" s="127" t="str">
        <f>IFERROR(IF(AND(Q46="Probabilidad",Q47="Probabilidad"),(Z46-(+Z46*T47)),IF(AND(Q46="Impacto",Q47="Probabilidad"),(Z45-(+Z45*T47)),IF(Q47="Impacto",Z46,""))),"")</f>
        <v/>
      </c>
      <c r="Y47" s="128" t="str">
        <f t="shared" si="18"/>
        <v/>
      </c>
      <c r="Z47" s="126" t="str">
        <f t="shared" si="48"/>
        <v/>
      </c>
      <c r="AA47" s="128" t="str">
        <f t="shared" si="20"/>
        <v/>
      </c>
      <c r="AB47" s="126" t="str">
        <f>IFERROR(IF(AND(Q46="Impacto",Q47="Impacto"),(AB46-(+AB46*T47)),IF(AND(Q46="Probabilidad",Q47="Impacto"),(AB45-(+AB45*T47)),IF(Q47="Probabilidad",AB46,""))),"")</f>
        <v/>
      </c>
      <c r="AC47" s="129" t="str">
        <f t="shared" si="49"/>
        <v/>
      </c>
      <c r="AD47" s="125"/>
      <c r="AE47" s="130"/>
      <c r="AF47" s="131"/>
      <c r="AG47" s="132"/>
      <c r="AH47" s="132"/>
      <c r="AI47" s="130"/>
      <c r="AJ47" s="131"/>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row>
    <row r="48" spans="1:68" x14ac:dyDescent="0.2">
      <c r="A48" s="191"/>
      <c r="B48" s="195"/>
      <c r="C48" s="195"/>
      <c r="D48" s="195"/>
      <c r="E48" s="196"/>
      <c r="F48" s="195"/>
      <c r="G48" s="197"/>
      <c r="H48" s="198"/>
      <c r="I48" s="193"/>
      <c r="J48" s="199"/>
      <c r="K48" s="193">
        <f ca="1">IF(NOT(ISERROR(MATCH(J48,_xlfn.ANCHORARRAY(E59),0))),I61&amp;"Por favor no seleccionar los criterios de impacto",J48)</f>
        <v>0</v>
      </c>
      <c r="L48" s="198"/>
      <c r="M48" s="193"/>
      <c r="N48" s="194"/>
      <c r="O48" s="122">
        <v>4</v>
      </c>
      <c r="P48" s="123"/>
      <c r="Q48" s="124" t="str">
        <f t="shared" ref="Q48:Q50" si="50">IF(OR(R48="Preventivo",R48="Detectivo"),"Probabilidad",IF(R48="Correctivo","Impacto",""))</f>
        <v/>
      </c>
      <c r="R48" s="125"/>
      <c r="S48" s="125"/>
      <c r="T48" s="126" t="str">
        <f t="shared" si="47"/>
        <v/>
      </c>
      <c r="U48" s="125"/>
      <c r="V48" s="125"/>
      <c r="W48" s="125"/>
      <c r="X48" s="127" t="str">
        <f t="shared" ref="X48:X50" si="51">IFERROR(IF(AND(Q47="Probabilidad",Q48="Probabilidad"),(Z47-(+Z47*T48)),IF(AND(Q47="Impacto",Q48="Probabilidad"),(Z46-(+Z46*T48)),IF(Q48="Impacto",Z47,""))),"")</f>
        <v/>
      </c>
      <c r="Y48" s="128" t="str">
        <f t="shared" si="18"/>
        <v/>
      </c>
      <c r="Z48" s="126" t="str">
        <f t="shared" si="48"/>
        <v/>
      </c>
      <c r="AA48" s="128" t="str">
        <f t="shared" si="20"/>
        <v/>
      </c>
      <c r="AB48" s="126" t="str">
        <f t="shared" ref="AB48:AB50" si="52">IFERROR(IF(AND(Q47="Impacto",Q48="Impacto"),(AB47-(+AB47*T48)),IF(AND(Q47="Probabilidad",Q48="Impacto"),(AB46-(+AB46*T48)),IF(Q48="Probabilidad",AB47,""))),"")</f>
        <v/>
      </c>
      <c r="AC48" s="129"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25"/>
      <c r="AE48" s="130"/>
      <c r="AF48" s="131"/>
      <c r="AG48" s="132"/>
      <c r="AH48" s="132"/>
      <c r="AI48" s="130"/>
      <c r="AJ48" s="131"/>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row>
    <row r="49" spans="1:68" x14ac:dyDescent="0.2">
      <c r="A49" s="191"/>
      <c r="B49" s="195"/>
      <c r="C49" s="195"/>
      <c r="D49" s="195"/>
      <c r="E49" s="196"/>
      <c r="F49" s="195"/>
      <c r="G49" s="197"/>
      <c r="H49" s="198"/>
      <c r="I49" s="193"/>
      <c r="J49" s="199"/>
      <c r="K49" s="193">
        <f ca="1">IF(NOT(ISERROR(MATCH(J49,_xlfn.ANCHORARRAY(E60),0))),I62&amp;"Por favor no seleccionar los criterios de impacto",J49)</f>
        <v>0</v>
      </c>
      <c r="L49" s="198"/>
      <c r="M49" s="193"/>
      <c r="N49" s="194"/>
      <c r="O49" s="122">
        <v>5</v>
      </c>
      <c r="P49" s="123"/>
      <c r="Q49" s="124" t="str">
        <f t="shared" si="50"/>
        <v/>
      </c>
      <c r="R49" s="125"/>
      <c r="S49" s="125"/>
      <c r="T49" s="126" t="str">
        <f t="shared" si="47"/>
        <v/>
      </c>
      <c r="U49" s="125"/>
      <c r="V49" s="125"/>
      <c r="W49" s="125"/>
      <c r="X49" s="127" t="str">
        <f t="shared" si="51"/>
        <v/>
      </c>
      <c r="Y49" s="128" t="str">
        <f t="shared" si="18"/>
        <v/>
      </c>
      <c r="Z49" s="126" t="str">
        <f t="shared" si="48"/>
        <v/>
      </c>
      <c r="AA49" s="128" t="str">
        <f t="shared" si="20"/>
        <v/>
      </c>
      <c r="AB49" s="126" t="str">
        <f t="shared" si="52"/>
        <v/>
      </c>
      <c r="AC49" s="129" t="str">
        <f t="shared" ref="AC49:AC50" si="53">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25"/>
      <c r="AE49" s="130"/>
      <c r="AF49" s="131"/>
      <c r="AG49" s="132"/>
      <c r="AH49" s="132"/>
      <c r="AI49" s="130"/>
      <c r="AJ49" s="131"/>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row>
    <row r="50" spans="1:68" x14ac:dyDescent="0.2">
      <c r="A50" s="191"/>
      <c r="B50" s="195"/>
      <c r="C50" s="195"/>
      <c r="D50" s="195"/>
      <c r="E50" s="196"/>
      <c r="F50" s="195"/>
      <c r="G50" s="197"/>
      <c r="H50" s="198"/>
      <c r="I50" s="193"/>
      <c r="J50" s="199"/>
      <c r="K50" s="193">
        <f ca="1">IF(NOT(ISERROR(MATCH(J50,_xlfn.ANCHORARRAY(E61),0))),I63&amp;"Por favor no seleccionar los criterios de impacto",J50)</f>
        <v>0</v>
      </c>
      <c r="L50" s="198"/>
      <c r="M50" s="193"/>
      <c r="N50" s="194"/>
      <c r="O50" s="122">
        <v>6</v>
      </c>
      <c r="P50" s="123"/>
      <c r="Q50" s="124" t="str">
        <f t="shared" si="50"/>
        <v/>
      </c>
      <c r="R50" s="125"/>
      <c r="S50" s="125"/>
      <c r="T50" s="126" t="str">
        <f t="shared" si="47"/>
        <v/>
      </c>
      <c r="U50" s="125"/>
      <c r="V50" s="125"/>
      <c r="W50" s="125"/>
      <c r="X50" s="127" t="str">
        <f t="shared" si="51"/>
        <v/>
      </c>
      <c r="Y50" s="128" t="str">
        <f t="shared" si="18"/>
        <v/>
      </c>
      <c r="Z50" s="126" t="str">
        <f t="shared" si="48"/>
        <v/>
      </c>
      <c r="AA50" s="128" t="str">
        <f t="shared" si="20"/>
        <v/>
      </c>
      <c r="AB50" s="126" t="str">
        <f t="shared" si="52"/>
        <v/>
      </c>
      <c r="AC50" s="129" t="str">
        <f t="shared" si="53"/>
        <v/>
      </c>
      <c r="AD50" s="125"/>
      <c r="AE50" s="130"/>
      <c r="AF50" s="131"/>
      <c r="AG50" s="132"/>
      <c r="AH50" s="132"/>
      <c r="AI50" s="130"/>
      <c r="AJ50" s="131"/>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row>
    <row r="51" spans="1:68" x14ac:dyDescent="0.2">
      <c r="A51" s="191">
        <v>8</v>
      </c>
      <c r="B51" s="195"/>
      <c r="C51" s="195"/>
      <c r="D51" s="195"/>
      <c r="E51" s="196"/>
      <c r="F51" s="195"/>
      <c r="G51" s="197"/>
      <c r="H51" s="198" t="str">
        <f>IF(G51&lt;=0,"",IF(G51&lt;=2,"Muy Baja",IF(G51&lt;=24,"Baja",IF(G51&lt;=500,"Media",IF(G51&lt;=5000,"Alta","Muy Alta")))))</f>
        <v/>
      </c>
      <c r="I51" s="193" t="str">
        <f>IF(H51="","",IF(H51="Muy Baja",0.2,IF(H51="Baja",0.4,IF(H51="Media",0.6,IF(H51="Alta",0.8,IF(H51="Muy Alta",1,))))))</f>
        <v/>
      </c>
      <c r="J51" s="199"/>
      <c r="K51" s="193">
        <f ca="1">IF(NOT(ISERROR(MATCH(J51,'Tabla Impacto'!$B$221:$B$223,0))),'Tabla Impacto'!$F$223&amp;"Por favor no seleccionar los criterios de impacto(Afectación Económica o presupuestal y Pérdida Reputacional)",J51)</f>
        <v>0</v>
      </c>
      <c r="L51" s="198" t="str">
        <f ca="1">IF(OR(K51='Tabla Impacto'!$C$11,K51='Tabla Impacto'!$D$11),"Leve",IF(OR(K51='Tabla Impacto'!$C$12,K51='Tabla Impacto'!$D$12),"Menor",IF(OR(K51='Tabla Impacto'!$C$13,K51='Tabla Impacto'!$D$13),"Moderado",IF(OR(K51='Tabla Impacto'!$C$14,K51='Tabla Impacto'!$D$14),"Mayor",IF(OR(K51='Tabla Impacto'!$C$15,K51='Tabla Impacto'!$D$15),"Catastrófico","")))))</f>
        <v/>
      </c>
      <c r="M51" s="193" t="str">
        <f ca="1">IF(L51="","",IF(L51="Leve",0.2,IF(L51="Menor",0.4,IF(L51="Moderado",0.6,IF(L51="Mayor",0.8,IF(L51="Catastrófico",1,))))))</f>
        <v/>
      </c>
      <c r="N51" s="194" t="str">
        <f ca="1">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
      </c>
      <c r="O51" s="122">
        <v>1</v>
      </c>
      <c r="P51" s="123"/>
      <c r="Q51" s="124" t="str">
        <f>IF(OR(R51="Preventivo",R51="Detectivo"),"Probabilidad",IF(R51="Correctivo","Impacto",""))</f>
        <v/>
      </c>
      <c r="R51" s="125"/>
      <c r="S51" s="125"/>
      <c r="T51" s="126" t="str">
        <f>IF(AND(R51="Preventivo",S51="Automático"),"50%",IF(AND(R51="Preventivo",S51="Manual"),"40%",IF(AND(R51="Detectivo",S51="Automático"),"40%",IF(AND(R51="Detectivo",S51="Manual"),"30%",IF(AND(R51="Correctivo",S51="Automático"),"35%",IF(AND(R51="Correctivo",S51="Manual"),"25%",""))))))</f>
        <v/>
      </c>
      <c r="U51" s="125"/>
      <c r="V51" s="125"/>
      <c r="W51" s="125"/>
      <c r="X51" s="127" t="str">
        <f>IFERROR(IF(Q51="Probabilidad",(I51-(+I51*T51)),IF(Q51="Impacto",I51,"")),"")</f>
        <v/>
      </c>
      <c r="Y51" s="128" t="str">
        <f>IFERROR(IF(X51="","",IF(X51&lt;=0.2,"Muy Baja",IF(X51&lt;=0.4,"Baja",IF(X51&lt;=0.6,"Media",IF(X51&lt;=0.8,"Alta","Muy Alta"))))),"")</f>
        <v/>
      </c>
      <c r="Z51" s="126" t="str">
        <f>+X51</f>
        <v/>
      </c>
      <c r="AA51" s="128" t="str">
        <f>IFERROR(IF(AB51="","",IF(AB51&lt;=0.2,"Leve",IF(AB51&lt;=0.4,"Menor",IF(AB51&lt;=0.6,"Moderado",IF(AB51&lt;=0.8,"Mayor","Catastrófico"))))),"")</f>
        <v/>
      </c>
      <c r="AB51" s="126" t="str">
        <f>IFERROR(IF(Q51="Impacto",(M51-(+M51*T51)),IF(Q51="Probabilidad",M51,"")),"")</f>
        <v/>
      </c>
      <c r="AC51" s="129"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25"/>
      <c r="AE51" s="130"/>
      <c r="AF51" s="131"/>
      <c r="AG51" s="132"/>
      <c r="AH51" s="132"/>
      <c r="AI51" s="130"/>
      <c r="AJ51" s="131"/>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row>
    <row r="52" spans="1:68" x14ac:dyDescent="0.2">
      <c r="A52" s="191"/>
      <c r="B52" s="195"/>
      <c r="C52" s="195"/>
      <c r="D52" s="195"/>
      <c r="E52" s="196"/>
      <c r="F52" s="195"/>
      <c r="G52" s="197"/>
      <c r="H52" s="198"/>
      <c r="I52" s="193"/>
      <c r="J52" s="199"/>
      <c r="K52" s="193">
        <f ca="1">IF(NOT(ISERROR(MATCH(J52,_xlfn.ANCHORARRAY(E63),0))),I65&amp;"Por favor no seleccionar los criterios de impacto",J52)</f>
        <v>0</v>
      </c>
      <c r="L52" s="198"/>
      <c r="M52" s="193"/>
      <c r="N52" s="194"/>
      <c r="O52" s="122">
        <v>2</v>
      </c>
      <c r="P52" s="123"/>
      <c r="Q52" s="124" t="str">
        <f>IF(OR(R52="Preventivo",R52="Detectivo"),"Probabilidad",IF(R52="Correctivo","Impacto",""))</f>
        <v/>
      </c>
      <c r="R52" s="125"/>
      <c r="S52" s="125"/>
      <c r="T52" s="126" t="str">
        <f t="shared" ref="T52:T56" si="54">IF(AND(R52="Preventivo",S52="Automático"),"50%",IF(AND(R52="Preventivo",S52="Manual"),"40%",IF(AND(R52="Detectivo",S52="Automático"),"40%",IF(AND(R52="Detectivo",S52="Manual"),"30%",IF(AND(R52="Correctivo",S52="Automático"),"35%",IF(AND(R52="Correctivo",S52="Manual"),"25%",""))))))</f>
        <v/>
      </c>
      <c r="U52" s="125"/>
      <c r="V52" s="125"/>
      <c r="W52" s="125"/>
      <c r="X52" s="127" t="str">
        <f>IFERROR(IF(AND(Q51="Probabilidad",Q52="Probabilidad"),(Z51-(+Z51*T52)),IF(Q52="Probabilidad",(I51-(+I51*T52)),IF(Q52="Impacto",Z51,""))),"")</f>
        <v/>
      </c>
      <c r="Y52" s="128" t="str">
        <f t="shared" si="18"/>
        <v/>
      </c>
      <c r="Z52" s="126" t="str">
        <f t="shared" ref="Z52:Z56" si="55">+X52</f>
        <v/>
      </c>
      <c r="AA52" s="128" t="str">
        <f t="shared" si="20"/>
        <v/>
      </c>
      <c r="AB52" s="126" t="str">
        <f>IFERROR(IF(AND(Q51="Impacto",Q52="Impacto"),(AB45-(+AB45*T52)),IF(Q52="Impacto",($M$51-(+$M$51*T52)),IF(Q52="Probabilidad",AB45,""))),"")</f>
        <v/>
      </c>
      <c r="AC52" s="129" t="str">
        <f t="shared" ref="AC52:AC53" si="56">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25"/>
      <c r="AE52" s="130"/>
      <c r="AF52" s="131"/>
      <c r="AG52" s="132"/>
      <c r="AH52" s="132"/>
      <c r="AI52" s="130"/>
      <c r="AJ52" s="131"/>
    </row>
    <row r="53" spans="1:68" x14ac:dyDescent="0.2">
      <c r="A53" s="191"/>
      <c r="B53" s="195"/>
      <c r="C53" s="195"/>
      <c r="D53" s="195"/>
      <c r="E53" s="196"/>
      <c r="F53" s="195"/>
      <c r="G53" s="197"/>
      <c r="H53" s="198"/>
      <c r="I53" s="193"/>
      <c r="J53" s="199"/>
      <c r="K53" s="193">
        <f ca="1">IF(NOT(ISERROR(MATCH(J53,_xlfn.ANCHORARRAY(E64),0))),I66&amp;"Por favor no seleccionar los criterios de impacto",J53)</f>
        <v>0</v>
      </c>
      <c r="L53" s="198"/>
      <c r="M53" s="193"/>
      <c r="N53" s="194"/>
      <c r="O53" s="122">
        <v>3</v>
      </c>
      <c r="P53" s="134"/>
      <c r="Q53" s="124" t="str">
        <f>IF(OR(R53="Preventivo",R53="Detectivo"),"Probabilidad",IF(R53="Correctivo","Impacto",""))</f>
        <v/>
      </c>
      <c r="R53" s="125"/>
      <c r="S53" s="125"/>
      <c r="T53" s="126" t="str">
        <f t="shared" si="54"/>
        <v/>
      </c>
      <c r="U53" s="125"/>
      <c r="V53" s="125"/>
      <c r="W53" s="125"/>
      <c r="X53" s="127" t="str">
        <f>IFERROR(IF(AND(Q52="Probabilidad",Q53="Probabilidad"),(Z52-(+Z52*T53)),IF(AND(Q52="Impacto",Q53="Probabilidad"),(Z51-(+Z51*T53)),IF(Q53="Impacto",Z52,""))),"")</f>
        <v/>
      </c>
      <c r="Y53" s="128" t="str">
        <f t="shared" si="18"/>
        <v/>
      </c>
      <c r="Z53" s="126" t="str">
        <f t="shared" si="55"/>
        <v/>
      </c>
      <c r="AA53" s="128" t="str">
        <f t="shared" si="20"/>
        <v/>
      </c>
      <c r="AB53" s="126" t="str">
        <f>IFERROR(IF(AND(Q52="Impacto",Q53="Impacto"),(AB52-(+AB52*T53)),IF(AND(Q52="Probabilidad",Q53="Impacto"),(AB51-(+AB51*T53)),IF(Q53="Probabilidad",AB52,""))),"")</f>
        <v/>
      </c>
      <c r="AC53" s="129" t="str">
        <f t="shared" si="56"/>
        <v/>
      </c>
      <c r="AD53" s="125"/>
      <c r="AE53" s="130"/>
      <c r="AF53" s="131"/>
      <c r="AG53" s="132"/>
      <c r="AH53" s="132"/>
      <c r="AI53" s="130"/>
      <c r="AJ53" s="131"/>
    </row>
    <row r="54" spans="1:68" x14ac:dyDescent="0.2">
      <c r="A54" s="191"/>
      <c r="B54" s="195"/>
      <c r="C54" s="195"/>
      <c r="D54" s="195"/>
      <c r="E54" s="196"/>
      <c r="F54" s="195"/>
      <c r="G54" s="197"/>
      <c r="H54" s="198"/>
      <c r="I54" s="193"/>
      <c r="J54" s="199"/>
      <c r="K54" s="193">
        <f ca="1">IF(NOT(ISERROR(MATCH(J54,_xlfn.ANCHORARRAY(E65),0))),I67&amp;"Por favor no seleccionar los criterios de impacto",J54)</f>
        <v>0</v>
      </c>
      <c r="L54" s="198"/>
      <c r="M54" s="193"/>
      <c r="N54" s="194"/>
      <c r="O54" s="122">
        <v>4</v>
      </c>
      <c r="P54" s="123"/>
      <c r="Q54" s="124" t="str">
        <f t="shared" ref="Q54:Q56" si="57">IF(OR(R54="Preventivo",R54="Detectivo"),"Probabilidad",IF(R54="Correctivo","Impacto",""))</f>
        <v/>
      </c>
      <c r="R54" s="125"/>
      <c r="S54" s="125"/>
      <c r="T54" s="126" t="str">
        <f t="shared" si="54"/>
        <v/>
      </c>
      <c r="U54" s="125"/>
      <c r="V54" s="125"/>
      <c r="W54" s="125"/>
      <c r="X54" s="127" t="str">
        <f t="shared" ref="X54:X56" si="58">IFERROR(IF(AND(Q53="Probabilidad",Q54="Probabilidad"),(Z53-(+Z53*T54)),IF(AND(Q53="Impacto",Q54="Probabilidad"),(Z52-(+Z52*T54)),IF(Q54="Impacto",Z53,""))),"")</f>
        <v/>
      </c>
      <c r="Y54" s="128" t="str">
        <f t="shared" si="18"/>
        <v/>
      </c>
      <c r="Z54" s="126" t="str">
        <f t="shared" si="55"/>
        <v/>
      </c>
      <c r="AA54" s="128" t="str">
        <f t="shared" si="20"/>
        <v/>
      </c>
      <c r="AB54" s="126" t="str">
        <f t="shared" ref="AB54:AB56" si="59">IFERROR(IF(AND(Q53="Impacto",Q54="Impacto"),(AB53-(+AB53*T54)),IF(AND(Q53="Probabilidad",Q54="Impacto"),(AB52-(+AB52*T54)),IF(Q54="Probabilidad",AB53,""))),"")</f>
        <v/>
      </c>
      <c r="AC54" s="129"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25"/>
      <c r="AE54" s="130"/>
      <c r="AF54" s="131"/>
      <c r="AG54" s="132"/>
      <c r="AH54" s="132"/>
      <c r="AI54" s="130"/>
      <c r="AJ54" s="131"/>
    </row>
    <row r="55" spans="1:68" x14ac:dyDescent="0.2">
      <c r="A55" s="191"/>
      <c r="B55" s="195"/>
      <c r="C55" s="195"/>
      <c r="D55" s="195"/>
      <c r="E55" s="196"/>
      <c r="F55" s="195"/>
      <c r="G55" s="197"/>
      <c r="H55" s="198"/>
      <c r="I55" s="193"/>
      <c r="J55" s="199"/>
      <c r="K55" s="193">
        <f ca="1">IF(NOT(ISERROR(MATCH(J55,_xlfn.ANCHORARRAY(E66),0))),I68&amp;"Por favor no seleccionar los criterios de impacto",J55)</f>
        <v>0</v>
      </c>
      <c r="L55" s="198"/>
      <c r="M55" s="193"/>
      <c r="N55" s="194"/>
      <c r="O55" s="122">
        <v>5</v>
      </c>
      <c r="P55" s="123"/>
      <c r="Q55" s="124" t="str">
        <f t="shared" si="57"/>
        <v/>
      </c>
      <c r="R55" s="125"/>
      <c r="S55" s="125"/>
      <c r="T55" s="126" t="str">
        <f t="shared" si="54"/>
        <v/>
      </c>
      <c r="U55" s="125"/>
      <c r="V55" s="125"/>
      <c r="W55" s="125"/>
      <c r="X55" s="127" t="str">
        <f t="shared" si="58"/>
        <v/>
      </c>
      <c r="Y55" s="128" t="str">
        <f t="shared" si="18"/>
        <v/>
      </c>
      <c r="Z55" s="126" t="str">
        <f t="shared" si="55"/>
        <v/>
      </c>
      <c r="AA55" s="128" t="str">
        <f t="shared" si="20"/>
        <v/>
      </c>
      <c r="AB55" s="126" t="str">
        <f t="shared" si="59"/>
        <v/>
      </c>
      <c r="AC55" s="129" t="str">
        <f t="shared" ref="AC55:AC56" si="60">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25"/>
      <c r="AE55" s="130"/>
      <c r="AF55" s="131"/>
      <c r="AG55" s="132"/>
      <c r="AH55" s="132"/>
      <c r="AI55" s="130"/>
      <c r="AJ55" s="131"/>
    </row>
    <row r="56" spans="1:68" x14ac:dyDescent="0.2">
      <c r="A56" s="191"/>
      <c r="B56" s="195"/>
      <c r="C56" s="195"/>
      <c r="D56" s="195"/>
      <c r="E56" s="196"/>
      <c r="F56" s="195"/>
      <c r="G56" s="197"/>
      <c r="H56" s="198"/>
      <c r="I56" s="193"/>
      <c r="J56" s="199"/>
      <c r="K56" s="193">
        <f ca="1">IF(NOT(ISERROR(MATCH(J56,_xlfn.ANCHORARRAY(E67),0))),I69&amp;"Por favor no seleccionar los criterios de impacto",J56)</f>
        <v>0</v>
      </c>
      <c r="L56" s="198"/>
      <c r="M56" s="193"/>
      <c r="N56" s="194"/>
      <c r="O56" s="122">
        <v>6</v>
      </c>
      <c r="P56" s="123"/>
      <c r="Q56" s="124" t="str">
        <f t="shared" si="57"/>
        <v/>
      </c>
      <c r="R56" s="125"/>
      <c r="S56" s="125"/>
      <c r="T56" s="126" t="str">
        <f t="shared" si="54"/>
        <v/>
      </c>
      <c r="U56" s="125"/>
      <c r="V56" s="125"/>
      <c r="W56" s="125"/>
      <c r="X56" s="127" t="str">
        <f t="shared" si="58"/>
        <v/>
      </c>
      <c r="Y56" s="128" t="str">
        <f t="shared" si="18"/>
        <v/>
      </c>
      <c r="Z56" s="126" t="str">
        <f t="shared" si="55"/>
        <v/>
      </c>
      <c r="AA56" s="128" t="str">
        <f t="shared" si="20"/>
        <v/>
      </c>
      <c r="AB56" s="126" t="str">
        <f t="shared" si="59"/>
        <v/>
      </c>
      <c r="AC56" s="129" t="str">
        <f t="shared" si="60"/>
        <v/>
      </c>
      <c r="AD56" s="125"/>
      <c r="AE56" s="130"/>
      <c r="AF56" s="131"/>
      <c r="AG56" s="132"/>
      <c r="AH56" s="132"/>
      <c r="AI56" s="130"/>
      <c r="AJ56" s="131"/>
    </row>
    <row r="57" spans="1:68" ht="96" customHeight="1" x14ac:dyDescent="0.2">
      <c r="A57" s="191"/>
      <c r="B57" s="191"/>
      <c r="C57" s="191"/>
      <c r="D57" s="191"/>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row>
    <row r="59" spans="1:68" x14ac:dyDescent="0.2">
      <c r="A59" s="115"/>
      <c r="B59" s="118"/>
      <c r="C59" s="115"/>
      <c r="D59" s="115"/>
      <c r="F59" s="115"/>
    </row>
  </sheetData>
  <dataConsolidate/>
  <mergeCells count="158">
    <mergeCell ref="A3:B3"/>
    <mergeCell ref="A4:B4"/>
    <mergeCell ref="A5:B5"/>
    <mergeCell ref="A7:A8"/>
    <mergeCell ref="F7:F8"/>
    <mergeCell ref="E7:E8"/>
    <mergeCell ref="D7:D8"/>
    <mergeCell ref="C7:C8"/>
    <mergeCell ref="G7:G8"/>
    <mergeCell ref="H7:H8"/>
    <mergeCell ref="I7:I8"/>
    <mergeCell ref="B7:B8"/>
    <mergeCell ref="N7:N8"/>
    <mergeCell ref="J7:J8"/>
    <mergeCell ref="K7:K8"/>
    <mergeCell ref="Q7:Q8"/>
    <mergeCell ref="R7:W7"/>
    <mergeCell ref="AE7:AE8"/>
    <mergeCell ref="AJ7:AJ8"/>
    <mergeCell ref="AI7:AI8"/>
    <mergeCell ref="AH7:AH8"/>
    <mergeCell ref="AG7:AG8"/>
    <mergeCell ref="AF7:AF8"/>
    <mergeCell ref="L7:L8"/>
    <mergeCell ref="M7:M8"/>
    <mergeCell ref="J9:J14"/>
    <mergeCell ref="K9:K14"/>
    <mergeCell ref="L9:L14"/>
    <mergeCell ref="M9:M14"/>
    <mergeCell ref="N9:N14"/>
    <mergeCell ref="AD7:AD8"/>
    <mergeCell ref="AC7:AC8"/>
    <mergeCell ref="AB7:AB8"/>
    <mergeCell ref="X7:X8"/>
    <mergeCell ref="P7:P8"/>
    <mergeCell ref="O7:O8"/>
    <mergeCell ref="AA7:AA8"/>
    <mergeCell ref="Y7:Y8"/>
    <mergeCell ref="Z7:Z8"/>
    <mergeCell ref="J15:J20"/>
    <mergeCell ref="K15:K20"/>
    <mergeCell ref="L15:L20"/>
    <mergeCell ref="M15:M20"/>
    <mergeCell ref="N15:N20"/>
    <mergeCell ref="A9:A14"/>
    <mergeCell ref="B9:B14"/>
    <mergeCell ref="C9:C14"/>
    <mergeCell ref="D9:D14"/>
    <mergeCell ref="E9:E14"/>
    <mergeCell ref="A15:A20"/>
    <mergeCell ref="B15:B20"/>
    <mergeCell ref="C15:C20"/>
    <mergeCell ref="D15:D20"/>
    <mergeCell ref="E15:E20"/>
    <mergeCell ref="F15:F20"/>
    <mergeCell ref="G15:G20"/>
    <mergeCell ref="H15:H20"/>
    <mergeCell ref="I15:I20"/>
    <mergeCell ref="F9:F14"/>
    <mergeCell ref="G9:G14"/>
    <mergeCell ref="H9:H14"/>
    <mergeCell ref="I9:I14"/>
    <mergeCell ref="M21:M26"/>
    <mergeCell ref="N21:N26"/>
    <mergeCell ref="M27:M32"/>
    <mergeCell ref="N27:N32"/>
    <mergeCell ref="J33:J38"/>
    <mergeCell ref="K33:K38"/>
    <mergeCell ref="L33:L38"/>
    <mergeCell ref="A21:A26"/>
    <mergeCell ref="B21:B26"/>
    <mergeCell ref="C21:C26"/>
    <mergeCell ref="A27:A32"/>
    <mergeCell ref="B27:B32"/>
    <mergeCell ref="C27:C32"/>
    <mergeCell ref="D27:D32"/>
    <mergeCell ref="E27:E32"/>
    <mergeCell ref="F27:F32"/>
    <mergeCell ref="D21:D26"/>
    <mergeCell ref="E21:E26"/>
    <mergeCell ref="J27:J32"/>
    <mergeCell ref="K27:K32"/>
    <mergeCell ref="L27:L32"/>
    <mergeCell ref="F21:F26"/>
    <mergeCell ref="G21:G26"/>
    <mergeCell ref="H21:H26"/>
    <mergeCell ref="I21:I26"/>
    <mergeCell ref="J21:J26"/>
    <mergeCell ref="G27:G32"/>
    <mergeCell ref="H27:H32"/>
    <mergeCell ref="I27:I32"/>
    <mergeCell ref="K21:K26"/>
    <mergeCell ref="L21:L26"/>
    <mergeCell ref="A39:A44"/>
    <mergeCell ref="B39:B44"/>
    <mergeCell ref="C39:C44"/>
    <mergeCell ref="D39:D44"/>
    <mergeCell ref="E39:E44"/>
    <mergeCell ref="A33:A38"/>
    <mergeCell ref="B33:B38"/>
    <mergeCell ref="C33:C38"/>
    <mergeCell ref="D33:D38"/>
    <mergeCell ref="E33:E38"/>
    <mergeCell ref="M33:M38"/>
    <mergeCell ref="N33:N38"/>
    <mergeCell ref="F39:F44"/>
    <mergeCell ref="G39:G44"/>
    <mergeCell ref="H39:H44"/>
    <mergeCell ref="I39:I44"/>
    <mergeCell ref="J39:J44"/>
    <mergeCell ref="F33:F38"/>
    <mergeCell ref="G33:G38"/>
    <mergeCell ref="H33:H38"/>
    <mergeCell ref="I33:I38"/>
    <mergeCell ref="K39:K44"/>
    <mergeCell ref="L39:L44"/>
    <mergeCell ref="M39:M44"/>
    <mergeCell ref="N39:N44"/>
    <mergeCell ref="K51:K56"/>
    <mergeCell ref="L51:L56"/>
    <mergeCell ref="M51:M56"/>
    <mergeCell ref="N51:N56"/>
    <mergeCell ref="J45:J50"/>
    <mergeCell ref="K45:K50"/>
    <mergeCell ref="L45:L50"/>
    <mergeCell ref="A45:A50"/>
    <mergeCell ref="B45:B50"/>
    <mergeCell ref="C45:C50"/>
    <mergeCell ref="D45:D50"/>
    <mergeCell ref="E45:E50"/>
    <mergeCell ref="F45:F50"/>
    <mergeCell ref="G45:G50"/>
    <mergeCell ref="H45:H50"/>
    <mergeCell ref="I45:I50"/>
    <mergeCell ref="A1:D2"/>
    <mergeCell ref="E1:AH2"/>
    <mergeCell ref="AI1:AJ2"/>
    <mergeCell ref="C3:AJ3"/>
    <mergeCell ref="C4:AJ4"/>
    <mergeCell ref="C5:AJ5"/>
    <mergeCell ref="A57:AJ57"/>
    <mergeCell ref="A6:G6"/>
    <mergeCell ref="H6:N6"/>
    <mergeCell ref="O6:W6"/>
    <mergeCell ref="X6:AD6"/>
    <mergeCell ref="AE6:AJ6"/>
    <mergeCell ref="M45:M50"/>
    <mergeCell ref="N45:N50"/>
    <mergeCell ref="A51:A56"/>
    <mergeCell ref="B51:B56"/>
    <mergeCell ref="C51:C56"/>
    <mergeCell ref="D51:D56"/>
    <mergeCell ref="E51:E56"/>
    <mergeCell ref="F51:F56"/>
    <mergeCell ref="G51:G56"/>
    <mergeCell ref="H51:H56"/>
    <mergeCell ref="I51:I56"/>
    <mergeCell ref="J51:J56"/>
  </mergeCells>
  <conditionalFormatting sqref="L15 L21 L27 L33 L39 L45 L51">
    <cfRule type="cellIs" dxfId="366" priority="570" operator="equal">
      <formula>"Catastrófico"</formula>
    </cfRule>
    <cfRule type="cellIs" dxfId="365" priority="571" operator="equal">
      <formula>"Mayor"</formula>
    </cfRule>
    <cfRule type="cellIs" dxfId="364" priority="572" operator="equal">
      <formula>"Moderado"</formula>
    </cfRule>
    <cfRule type="cellIs" dxfId="363" priority="573" operator="equal">
      <formula>"Menor"</formula>
    </cfRule>
    <cfRule type="cellIs" dxfId="362" priority="574" operator="equal">
      <formula>"Leve"</formula>
    </cfRule>
  </conditionalFormatting>
  <conditionalFormatting sqref="N15">
    <cfRule type="cellIs" dxfId="361" priority="440" operator="equal">
      <formula>"Extremo"</formula>
    </cfRule>
    <cfRule type="cellIs" dxfId="360" priority="441" operator="equal">
      <formula>"Alto"</formula>
    </cfRule>
    <cfRule type="cellIs" dxfId="359" priority="442" operator="equal">
      <formula>"Moderado"</formula>
    </cfRule>
    <cfRule type="cellIs" dxfId="358" priority="443" operator="equal">
      <formula>"Bajo"</formula>
    </cfRule>
  </conditionalFormatting>
  <conditionalFormatting sqref="Y18:Y20">
    <cfRule type="cellIs" dxfId="357" priority="435" operator="equal">
      <formula>"Muy Alta"</formula>
    </cfRule>
    <cfRule type="cellIs" dxfId="356" priority="436" operator="equal">
      <formula>"Alta"</formula>
    </cfRule>
    <cfRule type="cellIs" dxfId="355" priority="437" operator="equal">
      <formula>"Media"</formula>
    </cfRule>
    <cfRule type="cellIs" dxfId="354" priority="438" operator="equal">
      <formula>"Baja"</formula>
    </cfRule>
    <cfRule type="cellIs" dxfId="353" priority="439" operator="equal">
      <formula>"Muy Baja"</formula>
    </cfRule>
  </conditionalFormatting>
  <conditionalFormatting sqref="AA18:AA20">
    <cfRule type="cellIs" dxfId="352" priority="430" operator="equal">
      <formula>"Catastrófico"</formula>
    </cfRule>
    <cfRule type="cellIs" dxfId="351" priority="431" operator="equal">
      <formula>"Mayor"</formula>
    </cfRule>
    <cfRule type="cellIs" dxfId="350" priority="432" operator="equal">
      <formula>"Moderado"</formula>
    </cfRule>
    <cfRule type="cellIs" dxfId="349" priority="433" operator="equal">
      <formula>"Menor"</formula>
    </cfRule>
    <cfRule type="cellIs" dxfId="348" priority="434" operator="equal">
      <formula>"Leve"</formula>
    </cfRule>
  </conditionalFormatting>
  <conditionalFormatting sqref="AC18:AC20">
    <cfRule type="cellIs" dxfId="347" priority="426" operator="equal">
      <formula>"Extremo"</formula>
    </cfRule>
    <cfRule type="cellIs" dxfId="346" priority="427" operator="equal">
      <formula>"Alto"</formula>
    </cfRule>
    <cfRule type="cellIs" dxfId="345" priority="428" operator="equal">
      <formula>"Moderado"</formula>
    </cfRule>
    <cfRule type="cellIs" dxfId="344" priority="429" operator="equal">
      <formula>"Bajo"</formula>
    </cfRule>
  </conditionalFormatting>
  <conditionalFormatting sqref="N21">
    <cfRule type="cellIs" dxfId="343" priority="412" operator="equal">
      <formula>"Extremo"</formula>
    </cfRule>
    <cfRule type="cellIs" dxfId="342" priority="413" operator="equal">
      <formula>"Alto"</formula>
    </cfRule>
    <cfRule type="cellIs" dxfId="341" priority="414" operator="equal">
      <formula>"Moderado"</formula>
    </cfRule>
    <cfRule type="cellIs" dxfId="340" priority="415" operator="equal">
      <formula>"Bajo"</formula>
    </cfRule>
  </conditionalFormatting>
  <conditionalFormatting sqref="Y24:Y26">
    <cfRule type="cellIs" dxfId="339" priority="407" operator="equal">
      <formula>"Muy Alta"</formula>
    </cfRule>
    <cfRule type="cellIs" dxfId="338" priority="408" operator="equal">
      <formula>"Alta"</formula>
    </cfRule>
    <cfRule type="cellIs" dxfId="337" priority="409" operator="equal">
      <formula>"Media"</formula>
    </cfRule>
    <cfRule type="cellIs" dxfId="336" priority="410" operator="equal">
      <formula>"Baja"</formula>
    </cfRule>
    <cfRule type="cellIs" dxfId="335" priority="411" operator="equal">
      <formula>"Muy Baja"</formula>
    </cfRule>
  </conditionalFormatting>
  <conditionalFormatting sqref="AA24:AA26">
    <cfRule type="cellIs" dxfId="334" priority="402" operator="equal">
      <formula>"Catastrófico"</formula>
    </cfRule>
    <cfRule type="cellIs" dxfId="333" priority="403" operator="equal">
      <formula>"Mayor"</formula>
    </cfRule>
    <cfRule type="cellIs" dxfId="332" priority="404" operator="equal">
      <formula>"Moderado"</formula>
    </cfRule>
    <cfRule type="cellIs" dxfId="331" priority="405" operator="equal">
      <formula>"Menor"</formula>
    </cfRule>
    <cfRule type="cellIs" dxfId="330" priority="406" operator="equal">
      <formula>"Leve"</formula>
    </cfRule>
  </conditionalFormatting>
  <conditionalFormatting sqref="AC24:AC26">
    <cfRule type="cellIs" dxfId="329" priority="398" operator="equal">
      <formula>"Extremo"</formula>
    </cfRule>
    <cfRule type="cellIs" dxfId="328" priority="399" operator="equal">
      <formula>"Alto"</formula>
    </cfRule>
    <cfRule type="cellIs" dxfId="327" priority="400" operator="equal">
      <formula>"Moderado"</formula>
    </cfRule>
    <cfRule type="cellIs" dxfId="326" priority="401" operator="equal">
      <formula>"Bajo"</formula>
    </cfRule>
  </conditionalFormatting>
  <conditionalFormatting sqref="N27">
    <cfRule type="cellIs" dxfId="325" priority="384" operator="equal">
      <formula>"Extremo"</formula>
    </cfRule>
    <cfRule type="cellIs" dxfId="324" priority="385" operator="equal">
      <formula>"Alto"</formula>
    </cfRule>
    <cfRule type="cellIs" dxfId="323" priority="386" operator="equal">
      <formula>"Moderado"</formula>
    </cfRule>
    <cfRule type="cellIs" dxfId="322" priority="387" operator="equal">
      <formula>"Bajo"</formula>
    </cfRule>
  </conditionalFormatting>
  <conditionalFormatting sqref="Y30:Y32">
    <cfRule type="cellIs" dxfId="321" priority="379" operator="equal">
      <formula>"Muy Alta"</formula>
    </cfRule>
    <cfRule type="cellIs" dxfId="320" priority="380" operator="equal">
      <formula>"Alta"</formula>
    </cfRule>
    <cfRule type="cellIs" dxfId="319" priority="381" operator="equal">
      <formula>"Media"</formula>
    </cfRule>
    <cfRule type="cellIs" dxfId="318" priority="382" operator="equal">
      <formula>"Baja"</formula>
    </cfRule>
    <cfRule type="cellIs" dxfId="317" priority="383" operator="equal">
      <formula>"Muy Baja"</formula>
    </cfRule>
  </conditionalFormatting>
  <conditionalFormatting sqref="AA30:AA32">
    <cfRule type="cellIs" dxfId="316" priority="374" operator="equal">
      <formula>"Catastrófico"</formula>
    </cfRule>
    <cfRule type="cellIs" dxfId="315" priority="375" operator="equal">
      <formula>"Mayor"</formula>
    </cfRule>
    <cfRule type="cellIs" dxfId="314" priority="376" operator="equal">
      <formula>"Moderado"</formula>
    </cfRule>
    <cfRule type="cellIs" dxfId="313" priority="377" operator="equal">
      <formula>"Menor"</formula>
    </cfRule>
    <cfRule type="cellIs" dxfId="312" priority="378" operator="equal">
      <formula>"Leve"</formula>
    </cfRule>
  </conditionalFormatting>
  <conditionalFormatting sqref="AC30:AC32">
    <cfRule type="cellIs" dxfId="311" priority="370" operator="equal">
      <formula>"Extremo"</formula>
    </cfRule>
    <cfRule type="cellIs" dxfId="310" priority="371" operator="equal">
      <formula>"Alto"</formula>
    </cfRule>
    <cfRule type="cellIs" dxfId="309" priority="372" operator="equal">
      <formula>"Moderado"</formula>
    </cfRule>
    <cfRule type="cellIs" dxfId="308" priority="373" operator="equal">
      <formula>"Bajo"</formula>
    </cfRule>
  </conditionalFormatting>
  <conditionalFormatting sqref="N33">
    <cfRule type="cellIs" dxfId="307" priority="356" operator="equal">
      <formula>"Extremo"</formula>
    </cfRule>
    <cfRule type="cellIs" dxfId="306" priority="357" operator="equal">
      <formula>"Alto"</formula>
    </cfRule>
    <cfRule type="cellIs" dxfId="305" priority="358" operator="equal">
      <formula>"Moderado"</formula>
    </cfRule>
    <cfRule type="cellIs" dxfId="304" priority="359" operator="equal">
      <formula>"Bajo"</formula>
    </cfRule>
  </conditionalFormatting>
  <conditionalFormatting sqref="Y33:Y38">
    <cfRule type="cellIs" dxfId="303" priority="351" operator="equal">
      <formula>"Muy Alta"</formula>
    </cfRule>
    <cfRule type="cellIs" dxfId="302" priority="352" operator="equal">
      <formula>"Alta"</formula>
    </cfRule>
    <cfRule type="cellIs" dxfId="301" priority="353" operator="equal">
      <formula>"Media"</formula>
    </cfRule>
    <cfRule type="cellIs" dxfId="300" priority="354" operator="equal">
      <formula>"Baja"</formula>
    </cfRule>
    <cfRule type="cellIs" dxfId="299" priority="355" operator="equal">
      <formula>"Muy Baja"</formula>
    </cfRule>
  </conditionalFormatting>
  <conditionalFormatting sqref="AA33:AA38">
    <cfRule type="cellIs" dxfId="298" priority="346" operator="equal">
      <formula>"Catastrófico"</formula>
    </cfRule>
    <cfRule type="cellIs" dxfId="297" priority="347" operator="equal">
      <formula>"Mayor"</formula>
    </cfRule>
    <cfRule type="cellIs" dxfId="296" priority="348" operator="equal">
      <formula>"Moderado"</formula>
    </cfRule>
    <cfRule type="cellIs" dxfId="295" priority="349" operator="equal">
      <formula>"Menor"</formula>
    </cfRule>
    <cfRule type="cellIs" dxfId="294" priority="350" operator="equal">
      <formula>"Leve"</formula>
    </cfRule>
  </conditionalFormatting>
  <conditionalFormatting sqref="AC33:AC38">
    <cfRule type="cellIs" dxfId="293" priority="342" operator="equal">
      <formula>"Extremo"</formula>
    </cfRule>
    <cfRule type="cellIs" dxfId="292" priority="343" operator="equal">
      <formula>"Alto"</formula>
    </cfRule>
    <cfRule type="cellIs" dxfId="291" priority="344" operator="equal">
      <formula>"Moderado"</formula>
    </cfRule>
    <cfRule type="cellIs" dxfId="290" priority="345" operator="equal">
      <formula>"Bajo"</formula>
    </cfRule>
  </conditionalFormatting>
  <conditionalFormatting sqref="N39">
    <cfRule type="cellIs" dxfId="289" priority="328" operator="equal">
      <formula>"Extremo"</formula>
    </cfRule>
    <cfRule type="cellIs" dxfId="288" priority="329" operator="equal">
      <formula>"Alto"</formula>
    </cfRule>
    <cfRule type="cellIs" dxfId="287" priority="330" operator="equal">
      <formula>"Moderado"</formula>
    </cfRule>
    <cfRule type="cellIs" dxfId="286" priority="331" operator="equal">
      <formula>"Bajo"</formula>
    </cfRule>
  </conditionalFormatting>
  <conditionalFormatting sqref="Y39:Y44">
    <cfRule type="cellIs" dxfId="285" priority="323" operator="equal">
      <formula>"Muy Alta"</formula>
    </cfRule>
    <cfRule type="cellIs" dxfId="284" priority="324" operator="equal">
      <formula>"Alta"</formula>
    </cfRule>
    <cfRule type="cellIs" dxfId="283" priority="325" operator="equal">
      <formula>"Media"</formula>
    </cfRule>
    <cfRule type="cellIs" dxfId="282" priority="326" operator="equal">
      <formula>"Baja"</formula>
    </cfRule>
    <cfRule type="cellIs" dxfId="281" priority="327" operator="equal">
      <formula>"Muy Baja"</formula>
    </cfRule>
  </conditionalFormatting>
  <conditionalFormatting sqref="AA39:AA44">
    <cfRule type="cellIs" dxfId="280" priority="318" operator="equal">
      <formula>"Catastrófico"</formula>
    </cfRule>
    <cfRule type="cellIs" dxfId="279" priority="319" operator="equal">
      <formula>"Mayor"</formula>
    </cfRule>
    <cfRule type="cellIs" dxfId="278" priority="320" operator="equal">
      <formula>"Moderado"</formula>
    </cfRule>
    <cfRule type="cellIs" dxfId="277" priority="321" operator="equal">
      <formula>"Menor"</formula>
    </cfRule>
    <cfRule type="cellIs" dxfId="276" priority="322" operator="equal">
      <formula>"Leve"</formula>
    </cfRule>
  </conditionalFormatting>
  <conditionalFormatting sqref="AC39:AC44">
    <cfRule type="cellIs" dxfId="275" priority="314" operator="equal">
      <formula>"Extremo"</formula>
    </cfRule>
    <cfRule type="cellIs" dxfId="274" priority="315" operator="equal">
      <formula>"Alto"</formula>
    </cfRule>
    <cfRule type="cellIs" dxfId="273" priority="316" operator="equal">
      <formula>"Moderado"</formula>
    </cfRule>
    <cfRule type="cellIs" dxfId="272" priority="317" operator="equal">
      <formula>"Bajo"</formula>
    </cfRule>
  </conditionalFormatting>
  <conditionalFormatting sqref="N45">
    <cfRule type="cellIs" dxfId="271" priority="300" operator="equal">
      <formula>"Extremo"</formula>
    </cfRule>
    <cfRule type="cellIs" dxfId="270" priority="301" operator="equal">
      <formula>"Alto"</formula>
    </cfRule>
    <cfRule type="cellIs" dxfId="269" priority="302" operator="equal">
      <formula>"Moderado"</formula>
    </cfRule>
    <cfRule type="cellIs" dxfId="268" priority="303" operator="equal">
      <formula>"Bajo"</formula>
    </cfRule>
  </conditionalFormatting>
  <conditionalFormatting sqref="Y45:Y50">
    <cfRule type="cellIs" dxfId="267" priority="295" operator="equal">
      <formula>"Muy Alta"</formula>
    </cfRule>
    <cfRule type="cellIs" dxfId="266" priority="296" operator="equal">
      <formula>"Alta"</formula>
    </cfRule>
    <cfRule type="cellIs" dxfId="265" priority="297" operator="equal">
      <formula>"Media"</formula>
    </cfRule>
    <cfRule type="cellIs" dxfId="264" priority="298" operator="equal">
      <formula>"Baja"</formula>
    </cfRule>
    <cfRule type="cellIs" dxfId="263" priority="299" operator="equal">
      <formula>"Muy Baja"</formula>
    </cfRule>
  </conditionalFormatting>
  <conditionalFormatting sqref="AA45:AA50">
    <cfRule type="cellIs" dxfId="262" priority="290" operator="equal">
      <formula>"Catastrófico"</formula>
    </cfRule>
    <cfRule type="cellIs" dxfId="261" priority="291" operator="equal">
      <formula>"Mayor"</formula>
    </cfRule>
    <cfRule type="cellIs" dxfId="260" priority="292" operator="equal">
      <formula>"Moderado"</formula>
    </cfRule>
    <cfRule type="cellIs" dxfId="259" priority="293" operator="equal">
      <formula>"Menor"</formula>
    </cfRule>
    <cfRule type="cellIs" dxfId="258" priority="294" operator="equal">
      <formula>"Leve"</formula>
    </cfRule>
  </conditionalFormatting>
  <conditionalFormatting sqref="AC45:AC50">
    <cfRule type="cellIs" dxfId="257" priority="286" operator="equal">
      <formula>"Extremo"</formula>
    </cfRule>
    <cfRule type="cellIs" dxfId="256" priority="287" operator="equal">
      <formula>"Alto"</formula>
    </cfRule>
    <cfRule type="cellIs" dxfId="255" priority="288" operator="equal">
      <formula>"Moderado"</formula>
    </cfRule>
    <cfRule type="cellIs" dxfId="254" priority="289" operator="equal">
      <formula>"Bajo"</formula>
    </cfRule>
  </conditionalFormatting>
  <conditionalFormatting sqref="N51">
    <cfRule type="cellIs" dxfId="253" priority="272" operator="equal">
      <formula>"Extremo"</formula>
    </cfRule>
    <cfRule type="cellIs" dxfId="252" priority="273" operator="equal">
      <formula>"Alto"</formula>
    </cfRule>
    <cfRule type="cellIs" dxfId="251" priority="274" operator="equal">
      <formula>"Moderado"</formula>
    </cfRule>
    <cfRule type="cellIs" dxfId="250" priority="275" operator="equal">
      <formula>"Bajo"</formula>
    </cfRule>
  </conditionalFormatting>
  <conditionalFormatting sqref="Y51:Y56">
    <cfRule type="cellIs" dxfId="249" priority="267" operator="equal">
      <formula>"Muy Alta"</formula>
    </cfRule>
    <cfRule type="cellIs" dxfId="248" priority="268" operator="equal">
      <formula>"Alta"</formula>
    </cfRule>
    <cfRule type="cellIs" dxfId="247" priority="269" operator="equal">
      <formula>"Media"</formula>
    </cfRule>
    <cfRule type="cellIs" dxfId="246" priority="270" operator="equal">
      <formula>"Baja"</formula>
    </cfRule>
    <cfRule type="cellIs" dxfId="245" priority="271" operator="equal">
      <formula>"Muy Baja"</formula>
    </cfRule>
  </conditionalFormatting>
  <conditionalFormatting sqref="AA51:AA56">
    <cfRule type="cellIs" dxfId="244" priority="262" operator="equal">
      <formula>"Catastrófico"</formula>
    </cfRule>
    <cfRule type="cellIs" dxfId="243" priority="263" operator="equal">
      <formula>"Mayor"</formula>
    </cfRule>
    <cfRule type="cellIs" dxfId="242" priority="264" operator="equal">
      <formula>"Moderado"</formula>
    </cfRule>
    <cfRule type="cellIs" dxfId="241" priority="265" operator="equal">
      <formula>"Menor"</formula>
    </cfRule>
    <cfRule type="cellIs" dxfId="240" priority="266" operator="equal">
      <formula>"Leve"</formula>
    </cfRule>
  </conditionalFormatting>
  <conditionalFormatting sqref="AC51:AC56">
    <cfRule type="cellIs" dxfId="239" priority="258" operator="equal">
      <formula>"Extremo"</formula>
    </cfRule>
    <cfRule type="cellIs" dxfId="238" priority="259" operator="equal">
      <formula>"Alto"</formula>
    </cfRule>
    <cfRule type="cellIs" dxfId="237" priority="260" operator="equal">
      <formula>"Moderado"</formula>
    </cfRule>
    <cfRule type="cellIs" dxfId="236" priority="261" operator="equal">
      <formula>"Bajo"</formula>
    </cfRule>
  </conditionalFormatting>
  <conditionalFormatting sqref="K9:K56">
    <cfRule type="containsText" dxfId="235" priority="257" operator="containsText" text="❌">
      <formula>NOT(ISERROR(SEARCH("❌",K9)))</formula>
    </cfRule>
  </conditionalFormatting>
  <conditionalFormatting sqref="H15">
    <cfRule type="cellIs" dxfId="234" priority="242" operator="equal">
      <formula>"Muy Alta"</formula>
    </cfRule>
    <cfRule type="cellIs" dxfId="233" priority="243" operator="equal">
      <formula>"Alta"</formula>
    </cfRule>
    <cfRule type="cellIs" dxfId="232" priority="244" operator="equal">
      <formula>"Media"</formula>
    </cfRule>
    <cfRule type="cellIs" dxfId="231" priority="245" operator="equal">
      <formula>"Baja"</formula>
    </cfRule>
    <cfRule type="cellIs" dxfId="230" priority="246" operator="equal">
      <formula>"Muy Baja"</formula>
    </cfRule>
  </conditionalFormatting>
  <conditionalFormatting sqref="H21">
    <cfRule type="cellIs" dxfId="229" priority="237" operator="equal">
      <formula>"Muy Alta"</formula>
    </cfRule>
    <cfRule type="cellIs" dxfId="228" priority="238" operator="equal">
      <formula>"Alta"</formula>
    </cfRule>
    <cfRule type="cellIs" dxfId="227" priority="239" operator="equal">
      <formula>"Media"</formula>
    </cfRule>
    <cfRule type="cellIs" dxfId="226" priority="240" operator="equal">
      <formula>"Baja"</formula>
    </cfRule>
    <cfRule type="cellIs" dxfId="225" priority="241" operator="equal">
      <formula>"Muy Baja"</formula>
    </cfRule>
  </conditionalFormatting>
  <conditionalFormatting sqref="H27">
    <cfRule type="cellIs" dxfId="224" priority="232" operator="equal">
      <formula>"Muy Alta"</formula>
    </cfRule>
    <cfRule type="cellIs" dxfId="223" priority="233" operator="equal">
      <formula>"Alta"</formula>
    </cfRule>
    <cfRule type="cellIs" dxfId="222" priority="234" operator="equal">
      <formula>"Media"</formula>
    </cfRule>
    <cfRule type="cellIs" dxfId="221" priority="235" operator="equal">
      <formula>"Baja"</formula>
    </cfRule>
    <cfRule type="cellIs" dxfId="220" priority="236" operator="equal">
      <formula>"Muy Baja"</formula>
    </cfRule>
  </conditionalFormatting>
  <conditionalFormatting sqref="H33">
    <cfRule type="cellIs" dxfId="219" priority="227" operator="equal">
      <formula>"Muy Alta"</formula>
    </cfRule>
    <cfRule type="cellIs" dxfId="218" priority="228" operator="equal">
      <formula>"Alta"</formula>
    </cfRule>
    <cfRule type="cellIs" dxfId="217" priority="229" operator="equal">
      <formula>"Media"</formula>
    </cfRule>
    <cfRule type="cellIs" dxfId="216" priority="230" operator="equal">
      <formula>"Baja"</formula>
    </cfRule>
    <cfRule type="cellIs" dxfId="215" priority="231" operator="equal">
      <formula>"Muy Baja"</formula>
    </cfRule>
  </conditionalFormatting>
  <conditionalFormatting sqref="H39">
    <cfRule type="cellIs" dxfId="214" priority="222" operator="equal">
      <formula>"Muy Alta"</formula>
    </cfRule>
    <cfRule type="cellIs" dxfId="213" priority="223" operator="equal">
      <formula>"Alta"</formula>
    </cfRule>
    <cfRule type="cellIs" dxfId="212" priority="224" operator="equal">
      <formula>"Media"</formula>
    </cfRule>
    <cfRule type="cellIs" dxfId="211" priority="225" operator="equal">
      <formula>"Baja"</formula>
    </cfRule>
    <cfRule type="cellIs" dxfId="210" priority="226" operator="equal">
      <formula>"Muy Baja"</formula>
    </cfRule>
  </conditionalFormatting>
  <conditionalFormatting sqref="H45">
    <cfRule type="cellIs" dxfId="209" priority="217" operator="equal">
      <formula>"Muy Alta"</formula>
    </cfRule>
    <cfRule type="cellIs" dxfId="208" priority="218" operator="equal">
      <formula>"Alta"</formula>
    </cfRule>
    <cfRule type="cellIs" dxfId="207" priority="219" operator="equal">
      <formula>"Media"</formula>
    </cfRule>
    <cfRule type="cellIs" dxfId="206" priority="220" operator="equal">
      <formula>"Baja"</formula>
    </cfRule>
    <cfRule type="cellIs" dxfId="205" priority="221" operator="equal">
      <formula>"Muy Baja"</formula>
    </cfRule>
  </conditionalFormatting>
  <conditionalFormatting sqref="H51">
    <cfRule type="cellIs" dxfId="204" priority="212" operator="equal">
      <formula>"Muy Alta"</formula>
    </cfRule>
    <cfRule type="cellIs" dxfId="203" priority="213" operator="equal">
      <formula>"Alta"</formula>
    </cfRule>
    <cfRule type="cellIs" dxfId="202" priority="214" operator="equal">
      <formula>"Media"</formula>
    </cfRule>
    <cfRule type="cellIs" dxfId="201" priority="215" operator="equal">
      <formula>"Baja"</formula>
    </cfRule>
    <cfRule type="cellIs" dxfId="200" priority="216" operator="equal">
      <formula>"Muy Baja"</formula>
    </cfRule>
  </conditionalFormatting>
  <conditionalFormatting sqref="L9">
    <cfRule type="cellIs" dxfId="199" priority="207" operator="equal">
      <formula>"Catastrófico"</formula>
    </cfRule>
    <cfRule type="cellIs" dxfId="198" priority="208" operator="equal">
      <formula>"Mayor"</formula>
    </cfRule>
    <cfRule type="cellIs" dxfId="197" priority="209" operator="equal">
      <formula>"Moderado"</formula>
    </cfRule>
    <cfRule type="cellIs" dxfId="196" priority="210" operator="equal">
      <formula>"Menor"</formula>
    </cfRule>
    <cfRule type="cellIs" dxfId="195" priority="211" operator="equal">
      <formula>"Leve"</formula>
    </cfRule>
  </conditionalFormatting>
  <conditionalFormatting sqref="N9">
    <cfRule type="cellIs" dxfId="194" priority="203" operator="equal">
      <formula>"Extremo"</formula>
    </cfRule>
    <cfRule type="cellIs" dxfId="193" priority="204" operator="equal">
      <formula>"Alto"</formula>
    </cfRule>
    <cfRule type="cellIs" dxfId="192" priority="205" operator="equal">
      <formula>"Moderado"</formula>
    </cfRule>
    <cfRule type="cellIs" dxfId="191" priority="206" operator="equal">
      <formula>"Bajo"</formula>
    </cfRule>
  </conditionalFormatting>
  <conditionalFormatting sqref="H9">
    <cfRule type="cellIs" dxfId="190" priority="197" operator="equal">
      <formula>"Muy Alta"</formula>
    </cfRule>
    <cfRule type="cellIs" dxfId="189" priority="198" operator="equal">
      <formula>"Alta"</formula>
    </cfRule>
    <cfRule type="cellIs" dxfId="188" priority="199" operator="equal">
      <formula>"Media"</formula>
    </cfRule>
    <cfRule type="cellIs" dxfId="187" priority="200" operator="equal">
      <formula>"Baja"</formula>
    </cfRule>
    <cfRule type="cellIs" dxfId="186" priority="201" operator="equal">
      <formula>"Muy Baja"</formula>
    </cfRule>
  </conditionalFormatting>
  <conditionalFormatting sqref="Y12:Y14">
    <cfRule type="cellIs" dxfId="185" priority="192" operator="equal">
      <formula>"Muy Alta"</formula>
    </cfRule>
    <cfRule type="cellIs" dxfId="184" priority="193" operator="equal">
      <formula>"Alta"</formula>
    </cfRule>
    <cfRule type="cellIs" dxfId="183" priority="194" operator="equal">
      <formula>"Media"</formula>
    </cfRule>
    <cfRule type="cellIs" dxfId="182" priority="195" operator="equal">
      <formula>"Baja"</formula>
    </cfRule>
    <cfRule type="cellIs" dxfId="181" priority="196" operator="equal">
      <formula>"Muy Baja"</formula>
    </cfRule>
  </conditionalFormatting>
  <conditionalFormatting sqref="AA12:AA14">
    <cfRule type="cellIs" dxfId="180" priority="187" operator="equal">
      <formula>"Catastrófico"</formula>
    </cfRule>
    <cfRule type="cellIs" dxfId="179" priority="188" operator="equal">
      <formula>"Mayor"</formula>
    </cfRule>
    <cfRule type="cellIs" dxfId="178" priority="189" operator="equal">
      <formula>"Moderado"</formula>
    </cfRule>
    <cfRule type="cellIs" dxfId="177" priority="190" operator="equal">
      <formula>"Menor"</formula>
    </cfRule>
    <cfRule type="cellIs" dxfId="176" priority="191" operator="equal">
      <formula>"Leve"</formula>
    </cfRule>
  </conditionalFormatting>
  <conditionalFormatting sqref="AC12:AC14">
    <cfRule type="cellIs" dxfId="175" priority="183" operator="equal">
      <formula>"Extremo"</formula>
    </cfRule>
    <cfRule type="cellIs" dxfId="174" priority="184" operator="equal">
      <formula>"Alto"</formula>
    </cfRule>
    <cfRule type="cellIs" dxfId="173" priority="185" operator="equal">
      <formula>"Moderado"</formula>
    </cfRule>
    <cfRule type="cellIs" dxfId="172" priority="186" operator="equal">
      <formula>"Bajo"</formula>
    </cfRule>
  </conditionalFormatting>
  <conditionalFormatting sqref="Y9">
    <cfRule type="cellIs" dxfId="171" priority="164" operator="equal">
      <formula>"Muy Alta"</formula>
    </cfRule>
    <cfRule type="cellIs" dxfId="170" priority="165" operator="equal">
      <formula>"Alta"</formula>
    </cfRule>
    <cfRule type="cellIs" dxfId="169" priority="166" operator="equal">
      <formula>"Media"</formula>
    </cfRule>
    <cfRule type="cellIs" dxfId="168" priority="167" operator="equal">
      <formula>"Baja"</formula>
    </cfRule>
    <cfRule type="cellIs" dxfId="167" priority="168" operator="equal">
      <formula>"Muy Baja"</formula>
    </cfRule>
  </conditionalFormatting>
  <conditionalFormatting sqref="AA9">
    <cfRule type="cellIs" dxfId="166" priority="159" operator="equal">
      <formula>"Catastrófico"</formula>
    </cfRule>
    <cfRule type="cellIs" dxfId="165" priority="160" operator="equal">
      <formula>"Mayor"</formula>
    </cfRule>
    <cfRule type="cellIs" dxfId="164" priority="161" operator="equal">
      <formula>"Moderado"</formula>
    </cfRule>
    <cfRule type="cellIs" dxfId="163" priority="162" operator="equal">
      <formula>"Menor"</formula>
    </cfRule>
    <cfRule type="cellIs" dxfId="162" priority="163" operator="equal">
      <formula>"Leve"</formula>
    </cfRule>
  </conditionalFormatting>
  <conditionalFormatting sqref="AC9">
    <cfRule type="cellIs" dxfId="161" priority="155" operator="equal">
      <formula>"Extremo"</formula>
    </cfRule>
    <cfRule type="cellIs" dxfId="160" priority="156" operator="equal">
      <formula>"Alto"</formula>
    </cfRule>
    <cfRule type="cellIs" dxfId="159" priority="157" operator="equal">
      <formula>"Moderado"</formula>
    </cfRule>
    <cfRule type="cellIs" dxfId="158" priority="158" operator="equal">
      <formula>"Bajo"</formula>
    </cfRule>
  </conditionalFormatting>
  <conditionalFormatting sqref="Y10">
    <cfRule type="cellIs" dxfId="157" priority="150" operator="equal">
      <formula>"Muy Alta"</formula>
    </cfRule>
    <cfRule type="cellIs" dxfId="156" priority="151" operator="equal">
      <formula>"Alta"</formula>
    </cfRule>
    <cfRule type="cellIs" dxfId="155" priority="152" operator="equal">
      <formula>"Media"</formula>
    </cfRule>
    <cfRule type="cellIs" dxfId="154" priority="153" operator="equal">
      <formula>"Baja"</formula>
    </cfRule>
    <cfRule type="cellIs" dxfId="153" priority="154" operator="equal">
      <formula>"Muy Baja"</formula>
    </cfRule>
  </conditionalFormatting>
  <conditionalFormatting sqref="AA10">
    <cfRule type="cellIs" dxfId="152" priority="145" operator="equal">
      <formula>"Catastrófico"</formula>
    </cfRule>
    <cfRule type="cellIs" dxfId="151" priority="146" operator="equal">
      <formula>"Mayor"</formula>
    </cfRule>
    <cfRule type="cellIs" dxfId="150" priority="147" operator="equal">
      <formula>"Moderado"</formula>
    </cfRule>
    <cfRule type="cellIs" dxfId="149" priority="148" operator="equal">
      <formula>"Menor"</formula>
    </cfRule>
    <cfRule type="cellIs" dxfId="148" priority="149" operator="equal">
      <formula>"Leve"</formula>
    </cfRule>
  </conditionalFormatting>
  <conditionalFormatting sqref="AC10">
    <cfRule type="cellIs" dxfId="147" priority="141" operator="equal">
      <formula>"Extremo"</formula>
    </cfRule>
    <cfRule type="cellIs" dxfId="146" priority="142" operator="equal">
      <formula>"Alto"</formula>
    </cfRule>
    <cfRule type="cellIs" dxfId="145" priority="143" operator="equal">
      <formula>"Moderado"</formula>
    </cfRule>
    <cfRule type="cellIs" dxfId="144" priority="144" operator="equal">
      <formula>"Bajo"</formula>
    </cfRule>
  </conditionalFormatting>
  <conditionalFormatting sqref="Y11">
    <cfRule type="cellIs" dxfId="143" priority="136" operator="equal">
      <formula>"Muy Alta"</formula>
    </cfRule>
    <cfRule type="cellIs" dxfId="142" priority="137" operator="equal">
      <formula>"Alta"</formula>
    </cfRule>
    <cfRule type="cellIs" dxfId="141" priority="138" operator="equal">
      <formula>"Media"</formula>
    </cfRule>
    <cfRule type="cellIs" dxfId="140" priority="139" operator="equal">
      <formula>"Baja"</formula>
    </cfRule>
    <cfRule type="cellIs" dxfId="139" priority="140" operator="equal">
      <formula>"Muy Baja"</formula>
    </cfRule>
  </conditionalFormatting>
  <conditionalFormatting sqref="AA11">
    <cfRule type="cellIs" dxfId="138" priority="131" operator="equal">
      <formula>"Catastrófico"</formula>
    </cfRule>
    <cfRule type="cellIs" dxfId="137" priority="132" operator="equal">
      <formula>"Mayor"</formula>
    </cfRule>
    <cfRule type="cellIs" dxfId="136" priority="133" operator="equal">
      <formula>"Moderado"</formula>
    </cfRule>
    <cfRule type="cellIs" dxfId="135" priority="134" operator="equal">
      <formula>"Menor"</formula>
    </cfRule>
    <cfRule type="cellIs" dxfId="134" priority="135" operator="equal">
      <formula>"Leve"</formula>
    </cfRule>
  </conditionalFormatting>
  <conditionalFormatting sqref="AC11">
    <cfRule type="cellIs" dxfId="133" priority="127" operator="equal">
      <formula>"Extremo"</formula>
    </cfRule>
    <cfRule type="cellIs" dxfId="132" priority="128" operator="equal">
      <formula>"Alto"</formula>
    </cfRule>
    <cfRule type="cellIs" dxfId="131" priority="129" operator="equal">
      <formula>"Moderado"</formula>
    </cfRule>
    <cfRule type="cellIs" dxfId="130" priority="130" operator="equal">
      <formula>"Bajo"</formula>
    </cfRule>
  </conditionalFormatting>
  <conditionalFormatting sqref="Y15">
    <cfRule type="cellIs" dxfId="129" priority="122" operator="equal">
      <formula>"Muy Alta"</formula>
    </cfRule>
    <cfRule type="cellIs" dxfId="128" priority="123" operator="equal">
      <formula>"Alta"</formula>
    </cfRule>
    <cfRule type="cellIs" dxfId="127" priority="124" operator="equal">
      <formula>"Media"</formula>
    </cfRule>
    <cfRule type="cellIs" dxfId="126" priority="125" operator="equal">
      <formula>"Baja"</formula>
    </cfRule>
    <cfRule type="cellIs" dxfId="125" priority="126" operator="equal">
      <formula>"Muy Baja"</formula>
    </cfRule>
  </conditionalFormatting>
  <conditionalFormatting sqref="AA15">
    <cfRule type="cellIs" dxfId="124" priority="117" operator="equal">
      <formula>"Catastrófico"</formula>
    </cfRule>
    <cfRule type="cellIs" dxfId="123" priority="118" operator="equal">
      <formula>"Mayor"</formula>
    </cfRule>
    <cfRule type="cellIs" dxfId="122" priority="119" operator="equal">
      <formula>"Moderado"</formula>
    </cfRule>
    <cfRule type="cellIs" dxfId="121" priority="120" operator="equal">
      <formula>"Menor"</formula>
    </cfRule>
    <cfRule type="cellIs" dxfId="120" priority="121" operator="equal">
      <formula>"Leve"</formula>
    </cfRule>
  </conditionalFormatting>
  <conditionalFormatting sqref="AC15">
    <cfRule type="cellIs" dxfId="119" priority="113" operator="equal">
      <formula>"Extremo"</formula>
    </cfRule>
    <cfRule type="cellIs" dxfId="118" priority="114" operator="equal">
      <formula>"Alto"</formula>
    </cfRule>
    <cfRule type="cellIs" dxfId="117" priority="115" operator="equal">
      <formula>"Moderado"</formula>
    </cfRule>
    <cfRule type="cellIs" dxfId="116" priority="116" operator="equal">
      <formula>"Bajo"</formula>
    </cfRule>
  </conditionalFormatting>
  <conditionalFormatting sqref="Y16">
    <cfRule type="cellIs" dxfId="115" priority="108" operator="equal">
      <formula>"Muy Alta"</formula>
    </cfRule>
    <cfRule type="cellIs" dxfId="114" priority="109" operator="equal">
      <formula>"Alta"</formula>
    </cfRule>
    <cfRule type="cellIs" dxfId="113" priority="110" operator="equal">
      <formula>"Media"</formula>
    </cfRule>
    <cfRule type="cellIs" dxfId="112" priority="111" operator="equal">
      <formula>"Baja"</formula>
    </cfRule>
    <cfRule type="cellIs" dxfId="111" priority="112" operator="equal">
      <formula>"Muy Baja"</formula>
    </cfRule>
  </conditionalFormatting>
  <conditionalFormatting sqref="AA16">
    <cfRule type="cellIs" dxfId="110" priority="103" operator="equal">
      <formula>"Catastrófico"</formula>
    </cfRule>
    <cfRule type="cellIs" dxfId="109" priority="104" operator="equal">
      <formula>"Mayor"</formula>
    </cfRule>
    <cfRule type="cellIs" dxfId="108" priority="105" operator="equal">
      <formula>"Moderado"</formula>
    </cfRule>
    <cfRule type="cellIs" dxfId="107" priority="106" operator="equal">
      <formula>"Menor"</formula>
    </cfRule>
    <cfRule type="cellIs" dxfId="106" priority="107" operator="equal">
      <formula>"Leve"</formula>
    </cfRule>
  </conditionalFormatting>
  <conditionalFormatting sqref="AC16">
    <cfRule type="cellIs" dxfId="105" priority="99" operator="equal">
      <formula>"Extremo"</formula>
    </cfRule>
    <cfRule type="cellIs" dxfId="104" priority="100" operator="equal">
      <formula>"Alto"</formula>
    </cfRule>
    <cfRule type="cellIs" dxfId="103" priority="101" operator="equal">
      <formula>"Moderado"</formula>
    </cfRule>
    <cfRule type="cellIs" dxfId="102" priority="102" operator="equal">
      <formula>"Bajo"</formula>
    </cfRule>
  </conditionalFormatting>
  <conditionalFormatting sqref="Y17">
    <cfRule type="cellIs" dxfId="101" priority="94" operator="equal">
      <formula>"Muy Alta"</formula>
    </cfRule>
    <cfRule type="cellIs" dxfId="100" priority="95" operator="equal">
      <formula>"Alta"</formula>
    </cfRule>
    <cfRule type="cellIs" dxfId="99" priority="96" operator="equal">
      <formula>"Media"</formula>
    </cfRule>
    <cfRule type="cellIs" dxfId="98" priority="97" operator="equal">
      <formula>"Baja"</formula>
    </cfRule>
    <cfRule type="cellIs" dxfId="97" priority="98" operator="equal">
      <formula>"Muy Baja"</formula>
    </cfRule>
  </conditionalFormatting>
  <conditionalFormatting sqref="AA17">
    <cfRule type="cellIs" dxfId="96" priority="89" operator="equal">
      <formula>"Catastrófico"</formula>
    </cfRule>
    <cfRule type="cellIs" dxfId="95" priority="90" operator="equal">
      <formula>"Mayor"</formula>
    </cfRule>
    <cfRule type="cellIs" dxfId="94" priority="91" operator="equal">
      <formula>"Moderado"</formula>
    </cfRule>
    <cfRule type="cellIs" dxfId="93" priority="92" operator="equal">
      <formula>"Menor"</formula>
    </cfRule>
    <cfRule type="cellIs" dxfId="92" priority="93" operator="equal">
      <formula>"Leve"</formula>
    </cfRule>
  </conditionalFormatting>
  <conditionalFormatting sqref="AC17">
    <cfRule type="cellIs" dxfId="91" priority="85" operator="equal">
      <formula>"Extremo"</formula>
    </cfRule>
    <cfRule type="cellIs" dxfId="90" priority="86" operator="equal">
      <formula>"Alto"</formula>
    </cfRule>
    <cfRule type="cellIs" dxfId="89" priority="87" operator="equal">
      <formula>"Moderado"</formula>
    </cfRule>
    <cfRule type="cellIs" dxfId="88" priority="88" operator="equal">
      <formula>"Bajo"</formula>
    </cfRule>
  </conditionalFormatting>
  <conditionalFormatting sqref="Y21">
    <cfRule type="cellIs" dxfId="87" priority="80" operator="equal">
      <formula>"Muy Alta"</formula>
    </cfRule>
    <cfRule type="cellIs" dxfId="86" priority="81" operator="equal">
      <formula>"Alta"</formula>
    </cfRule>
    <cfRule type="cellIs" dxfId="85" priority="82" operator="equal">
      <formula>"Media"</formula>
    </cfRule>
    <cfRule type="cellIs" dxfId="84" priority="83" operator="equal">
      <formula>"Baja"</formula>
    </cfRule>
    <cfRule type="cellIs" dxfId="83" priority="84" operator="equal">
      <formula>"Muy Baja"</formula>
    </cfRule>
  </conditionalFormatting>
  <conditionalFormatting sqref="AA21">
    <cfRule type="cellIs" dxfId="82" priority="75" operator="equal">
      <formula>"Catastrófico"</formula>
    </cfRule>
    <cfRule type="cellIs" dxfId="81" priority="76" operator="equal">
      <formula>"Mayor"</formula>
    </cfRule>
    <cfRule type="cellIs" dxfId="80" priority="77" operator="equal">
      <formula>"Moderado"</formula>
    </cfRule>
    <cfRule type="cellIs" dxfId="79" priority="78" operator="equal">
      <formula>"Menor"</formula>
    </cfRule>
    <cfRule type="cellIs" dxfId="78" priority="79" operator="equal">
      <formula>"Leve"</formula>
    </cfRule>
  </conditionalFormatting>
  <conditionalFormatting sqref="AC21">
    <cfRule type="cellIs" dxfId="77" priority="71" operator="equal">
      <formula>"Extremo"</formula>
    </cfRule>
    <cfRule type="cellIs" dxfId="76" priority="72" operator="equal">
      <formula>"Alto"</formula>
    </cfRule>
    <cfRule type="cellIs" dxfId="75" priority="73" operator="equal">
      <formula>"Moderado"</formula>
    </cfRule>
    <cfRule type="cellIs" dxfId="74" priority="74" operator="equal">
      <formula>"Bajo"</formula>
    </cfRule>
  </conditionalFormatting>
  <conditionalFormatting sqref="Y22">
    <cfRule type="cellIs" dxfId="73" priority="66" operator="equal">
      <formula>"Muy Alta"</formula>
    </cfRule>
    <cfRule type="cellIs" dxfId="72" priority="67" operator="equal">
      <formula>"Alta"</formula>
    </cfRule>
    <cfRule type="cellIs" dxfId="71" priority="68" operator="equal">
      <formula>"Media"</formula>
    </cfRule>
    <cfRule type="cellIs" dxfId="70" priority="69" operator="equal">
      <formula>"Baja"</formula>
    </cfRule>
    <cfRule type="cellIs" dxfId="69" priority="70" operator="equal">
      <formula>"Muy Baja"</formula>
    </cfRule>
  </conditionalFormatting>
  <conditionalFormatting sqref="AA22">
    <cfRule type="cellIs" dxfId="68" priority="61" operator="equal">
      <formula>"Catastrófico"</formula>
    </cfRule>
    <cfRule type="cellIs" dxfId="67" priority="62" operator="equal">
      <formula>"Mayor"</formula>
    </cfRule>
    <cfRule type="cellIs" dxfId="66" priority="63" operator="equal">
      <formula>"Moderado"</formula>
    </cfRule>
    <cfRule type="cellIs" dxfId="65" priority="64" operator="equal">
      <formula>"Menor"</formula>
    </cfRule>
    <cfRule type="cellIs" dxfId="64" priority="65" operator="equal">
      <formula>"Leve"</formula>
    </cfRule>
  </conditionalFormatting>
  <conditionalFormatting sqref="AC22">
    <cfRule type="cellIs" dxfId="63" priority="57" operator="equal">
      <formula>"Extremo"</formula>
    </cfRule>
    <cfRule type="cellIs" dxfId="62" priority="58" operator="equal">
      <formula>"Alto"</formula>
    </cfRule>
    <cfRule type="cellIs" dxfId="61" priority="59" operator="equal">
      <formula>"Moderado"</formula>
    </cfRule>
    <cfRule type="cellIs" dxfId="60" priority="60" operator="equal">
      <formula>"Bajo"</formula>
    </cfRule>
  </conditionalFormatting>
  <conditionalFormatting sqref="Y23">
    <cfRule type="cellIs" dxfId="59" priority="52" operator="equal">
      <formula>"Muy Alta"</formula>
    </cfRule>
    <cfRule type="cellIs" dxfId="58" priority="53" operator="equal">
      <formula>"Alta"</formula>
    </cfRule>
    <cfRule type="cellIs" dxfId="57" priority="54" operator="equal">
      <formula>"Media"</formula>
    </cfRule>
    <cfRule type="cellIs" dxfId="56" priority="55" operator="equal">
      <formula>"Baja"</formula>
    </cfRule>
    <cfRule type="cellIs" dxfId="55" priority="56" operator="equal">
      <formula>"Muy Baja"</formula>
    </cfRule>
  </conditionalFormatting>
  <conditionalFormatting sqref="AA23">
    <cfRule type="cellIs" dxfId="54" priority="47" operator="equal">
      <formula>"Catastrófico"</formula>
    </cfRule>
    <cfRule type="cellIs" dxfId="53" priority="48" operator="equal">
      <formula>"Mayor"</formula>
    </cfRule>
    <cfRule type="cellIs" dxfId="52" priority="49" operator="equal">
      <formula>"Moderado"</formula>
    </cfRule>
    <cfRule type="cellIs" dxfId="51" priority="50" operator="equal">
      <formula>"Menor"</formula>
    </cfRule>
    <cfRule type="cellIs" dxfId="50" priority="51" operator="equal">
      <formula>"Leve"</formula>
    </cfRule>
  </conditionalFormatting>
  <conditionalFormatting sqref="AC23">
    <cfRule type="cellIs" dxfId="49" priority="43" operator="equal">
      <formula>"Extremo"</formula>
    </cfRule>
    <cfRule type="cellIs" dxfId="48" priority="44" operator="equal">
      <formula>"Alto"</formula>
    </cfRule>
    <cfRule type="cellIs" dxfId="47" priority="45" operator="equal">
      <formula>"Moderado"</formula>
    </cfRule>
    <cfRule type="cellIs" dxfId="46" priority="46" operator="equal">
      <formula>"Bajo"</formula>
    </cfRule>
  </conditionalFormatting>
  <conditionalFormatting sqref="Y27">
    <cfRule type="cellIs" dxfId="45" priority="38" operator="equal">
      <formula>"Muy Alta"</formula>
    </cfRule>
    <cfRule type="cellIs" dxfId="44" priority="39" operator="equal">
      <formula>"Alta"</formula>
    </cfRule>
    <cfRule type="cellIs" dxfId="43" priority="40" operator="equal">
      <formula>"Media"</formula>
    </cfRule>
    <cfRule type="cellIs" dxfId="42" priority="41" operator="equal">
      <formula>"Baja"</formula>
    </cfRule>
    <cfRule type="cellIs" dxfId="41" priority="42" operator="equal">
      <formula>"Muy Baja"</formula>
    </cfRule>
  </conditionalFormatting>
  <conditionalFormatting sqref="AA27">
    <cfRule type="cellIs" dxfId="40" priority="33" operator="equal">
      <formula>"Catastrófico"</formula>
    </cfRule>
    <cfRule type="cellIs" dxfId="39" priority="34" operator="equal">
      <formula>"Mayor"</formula>
    </cfRule>
    <cfRule type="cellIs" dxfId="38" priority="35" operator="equal">
      <formula>"Moderado"</formula>
    </cfRule>
    <cfRule type="cellIs" dxfId="37" priority="36" operator="equal">
      <formula>"Menor"</formula>
    </cfRule>
    <cfRule type="cellIs" dxfId="36" priority="37" operator="equal">
      <formula>"Leve"</formula>
    </cfRule>
  </conditionalFormatting>
  <conditionalFormatting sqref="AC27">
    <cfRule type="cellIs" dxfId="35" priority="29" operator="equal">
      <formula>"Extremo"</formula>
    </cfRule>
    <cfRule type="cellIs" dxfId="34" priority="30" operator="equal">
      <formula>"Alto"</formula>
    </cfRule>
    <cfRule type="cellIs" dxfId="33" priority="31" operator="equal">
      <formula>"Moderado"</formula>
    </cfRule>
    <cfRule type="cellIs" dxfId="32" priority="32" operator="equal">
      <formula>"Bajo"</formula>
    </cfRule>
  </conditionalFormatting>
  <conditionalFormatting sqref="Y28">
    <cfRule type="cellIs" dxfId="31" priority="24" operator="equal">
      <formula>"Muy Alta"</formula>
    </cfRule>
    <cfRule type="cellIs" dxfId="30" priority="25" operator="equal">
      <formula>"Alta"</formula>
    </cfRule>
    <cfRule type="cellIs" dxfId="29" priority="26" operator="equal">
      <formula>"Media"</formula>
    </cfRule>
    <cfRule type="cellIs" dxfId="28" priority="27" operator="equal">
      <formula>"Baja"</formula>
    </cfRule>
    <cfRule type="cellIs" dxfId="27" priority="28" operator="equal">
      <formula>"Muy Baja"</formula>
    </cfRule>
  </conditionalFormatting>
  <conditionalFormatting sqref="AA28">
    <cfRule type="cellIs" dxfId="26" priority="19" operator="equal">
      <formula>"Catastrófico"</formula>
    </cfRule>
    <cfRule type="cellIs" dxfId="25" priority="20" operator="equal">
      <formula>"Mayor"</formula>
    </cfRule>
    <cfRule type="cellIs" dxfId="24" priority="21" operator="equal">
      <formula>"Moderado"</formula>
    </cfRule>
    <cfRule type="cellIs" dxfId="23" priority="22" operator="equal">
      <formula>"Menor"</formula>
    </cfRule>
    <cfRule type="cellIs" dxfId="22" priority="23" operator="equal">
      <formula>"Leve"</formula>
    </cfRule>
  </conditionalFormatting>
  <conditionalFormatting sqref="AC28">
    <cfRule type="cellIs" dxfId="21" priority="15" operator="equal">
      <formula>"Extremo"</formula>
    </cfRule>
    <cfRule type="cellIs" dxfId="20" priority="16" operator="equal">
      <formula>"Alto"</formula>
    </cfRule>
    <cfRule type="cellIs" dxfId="19" priority="17" operator="equal">
      <formula>"Moderado"</formula>
    </cfRule>
    <cfRule type="cellIs" dxfId="18" priority="18" operator="equal">
      <formula>"Bajo"</formula>
    </cfRule>
  </conditionalFormatting>
  <conditionalFormatting sqref="Y29">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A29">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C29">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'Opciones Tratamiento'!$B$9:$B$10</xm:f>
          </x14:formula1>
          <xm:sqref>AJ51:AJ52 AJ54:AJ55 AJ15:AJ16 AJ18:AJ19 AJ21:AJ22 AJ24:AJ25 AJ27:AJ28 AJ30:AJ31 AJ33:AJ34 AJ36:AJ37 AJ39:AJ40 AJ42:AJ43 AJ45:AJ46 AJ48:AJ49 AJ9:AJ10 AJ12:AJ13</xm:sqref>
        </x14:dataValidation>
        <x14:dataValidation type="list" allowBlank="1" showInputMessage="1" showErrorMessage="1" xr:uid="{00000000-0002-0000-0100-000001000000}">
          <x14:formula1>
            <xm:f>'Tabla Valoración controles'!$D$4:$D$6</xm:f>
          </x14:formula1>
          <xm:sqref>R9:R56</xm:sqref>
        </x14:dataValidation>
        <x14:dataValidation type="list" allowBlank="1" showInputMessage="1" showErrorMessage="1" xr:uid="{00000000-0002-0000-0100-000002000000}">
          <x14:formula1>
            <xm:f>'Tabla Valoración controles'!$D$7:$D$8</xm:f>
          </x14:formula1>
          <xm:sqref>S9:S56</xm:sqref>
        </x14:dataValidation>
        <x14:dataValidation type="list" allowBlank="1" showInputMessage="1" showErrorMessage="1" xr:uid="{00000000-0002-0000-0100-000003000000}">
          <x14:formula1>
            <xm:f>'Tabla Valoración controles'!$D$9:$D$10</xm:f>
          </x14:formula1>
          <xm:sqref>U9:U56</xm:sqref>
        </x14:dataValidation>
        <x14:dataValidation type="list" allowBlank="1" showInputMessage="1" showErrorMessage="1" xr:uid="{00000000-0002-0000-0100-000004000000}">
          <x14:formula1>
            <xm:f>'Tabla Valoración controles'!$D$11:$D$12</xm:f>
          </x14:formula1>
          <xm:sqref>V9:V56</xm:sqref>
        </x14:dataValidation>
        <x14:dataValidation type="list" allowBlank="1" showInputMessage="1" showErrorMessage="1" xr:uid="{00000000-0002-0000-0100-000005000000}">
          <x14:formula1>
            <xm:f>'Tabla Valoración controles'!$D$13:$D$14</xm:f>
          </x14:formula1>
          <xm:sqref>W9:W56</xm:sqref>
        </x14:dataValidation>
        <x14:dataValidation type="list" allowBlank="1" showInputMessage="1" showErrorMessage="1" xr:uid="{00000000-0002-0000-0100-000006000000}">
          <x14:formula1>
            <xm:f>'Opciones Tratamiento'!$B$13:$B$19</xm:f>
          </x14:formula1>
          <xm:sqref>F9:F56</xm:sqref>
        </x14:dataValidation>
        <x14:dataValidation type="list" allowBlank="1" showInputMessage="1" showErrorMessage="1" xr:uid="{00000000-0002-0000-0100-000007000000}">
          <x14:formula1>
            <xm:f>'Opciones Tratamiento'!$E$2:$E$4</xm:f>
          </x14:formula1>
          <xm:sqref>B9:B56</xm:sqref>
        </x14:dataValidation>
        <x14:dataValidation type="list" allowBlank="1" showInputMessage="1" showErrorMessage="1" xr:uid="{00000000-0002-0000-0100-000008000000}">
          <x14:formula1>
            <xm:f>'Opciones Tratamiento'!$B$2:$B$5</xm:f>
          </x14:formula1>
          <xm:sqref>AD9:AD56</xm:sqref>
        </x14:dataValidation>
        <x14:dataValidation type="list" allowBlank="1" showInputMessage="1" showErrorMessage="1" xr:uid="{00000000-0002-0000-0100-000009000000}">
          <x14:formula1>
            <xm:f>'Tabla Impacto'!$F$210:$F$221</xm:f>
          </x14:formula1>
          <xm:sqref>J9:J56</xm:sqref>
        </x14:dataValidation>
        <x14:dataValidation type="custom" allowBlank="1" showInputMessage="1" showErrorMessage="1" error="Recuerde que las acciones se generan bajo la medida de mitigar el riesgo" xr:uid="{00000000-0002-0000-0100-00000A000000}">
          <x14:formula1>
            <xm:f>IF(OR(AD9='Opciones Tratamiento'!$B$2,AD9='Opciones Tratamiento'!$B$3,AD9='Opciones Tratamiento'!$B$4),ISBLANK(AD9),ISTEXT(AD9))</xm:f>
          </x14:formula1>
          <xm:sqref>AE9:AE56</xm:sqref>
        </x14:dataValidation>
        <x14:dataValidation type="custom" allowBlank="1" showInputMessage="1" showErrorMessage="1" error="Recuerde que las acciones se generan bajo la medida de mitigar el riesgo" xr:uid="{00000000-0002-0000-0100-00000B000000}">
          <x14:formula1>
            <xm:f>IF(OR(AD9='Opciones Tratamiento'!$B$2,AD9='Opciones Tratamiento'!$B$3,AD9='Opciones Tratamiento'!$B$4),ISBLANK(AD9),ISTEXT(AD9))</xm:f>
          </x14:formula1>
          <xm:sqref>AF9:AF56</xm:sqref>
        </x14:dataValidation>
        <x14:dataValidation type="custom" allowBlank="1" showInputMessage="1" showErrorMessage="1" error="Recuerde que las acciones se generan bajo la medida de mitigar el riesgo" xr:uid="{00000000-0002-0000-0100-00000C000000}">
          <x14:formula1>
            <xm:f>IF(OR(AD9='Opciones Tratamiento'!$B$2,AD9='Opciones Tratamiento'!$B$3,AD9='Opciones Tratamiento'!$B$4),ISBLANK(AD9),ISTEXT(AD9))</xm:f>
          </x14:formula1>
          <xm:sqref>AG9:AG56</xm:sqref>
        </x14:dataValidation>
        <x14:dataValidation type="custom" allowBlank="1" showInputMessage="1" showErrorMessage="1" error="Recuerde que las acciones se generan bajo la medida de mitigar el riesgo" xr:uid="{00000000-0002-0000-0100-00000D000000}">
          <x14:formula1>
            <xm:f>IF(OR(AD9='Opciones Tratamiento'!$B$2,AD9='Opciones Tratamiento'!$B$3,AD9='Opciones Tratamiento'!$B$4),ISBLANK(AD9),ISTEXT(AD9))</xm:f>
          </x14:formula1>
          <xm:sqref>AH9:AH56</xm:sqref>
        </x14:dataValidation>
        <x14:dataValidation type="custom" allowBlank="1" showInputMessage="1" showErrorMessage="1" error="Recuerde que las acciones se generan bajo la medida de mitigar el riesgo" xr:uid="{00000000-0002-0000-0100-00000E000000}">
          <x14:formula1>
            <xm:f>IF(OR(AD9='Opciones Tratamiento'!$B$2,AD9='Opciones Tratamiento'!$B$3,AD9='Opciones Tratamiento'!$B$4),ISBLANK(AD9),ISTEXT(AD9))</xm:f>
          </x14:formula1>
          <xm:sqref>AI9:AI56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J6" sqref="J6:K7"/>
    </sheetView>
  </sheetViews>
  <sheetFormatPr baseColWidth="10" defaultRowHeight="15" x14ac:dyDescent="0.25"/>
  <cols>
    <col min="2" max="39" width="5.7109375" customWidth="1"/>
    <col min="41" max="46" width="5.7109375" customWidth="1"/>
  </cols>
  <sheetData>
    <row r="1" spans="1:99"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row>
    <row r="2" spans="1:99" ht="18" customHeight="1" x14ac:dyDescent="0.25">
      <c r="A2" s="49"/>
      <c r="B2" s="292" t="s">
        <v>153</v>
      </c>
      <c r="C2" s="292"/>
      <c r="D2" s="292"/>
      <c r="E2" s="292"/>
      <c r="F2" s="292"/>
      <c r="G2" s="292"/>
      <c r="H2" s="292"/>
      <c r="I2" s="292"/>
      <c r="J2" s="260" t="s">
        <v>2</v>
      </c>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row>
    <row r="3" spans="1:99" ht="18.75" customHeight="1" x14ac:dyDescent="0.25">
      <c r="A3" s="49"/>
      <c r="B3" s="292"/>
      <c r="C3" s="292"/>
      <c r="D3" s="292"/>
      <c r="E3" s="292"/>
      <c r="F3" s="292"/>
      <c r="G3" s="292"/>
      <c r="H3" s="292"/>
      <c r="I3" s="292"/>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row>
    <row r="4" spans="1:99" ht="15" customHeight="1" x14ac:dyDescent="0.25">
      <c r="A4" s="49"/>
      <c r="B4" s="292"/>
      <c r="C4" s="292"/>
      <c r="D4" s="292"/>
      <c r="E4" s="292"/>
      <c r="F4" s="292"/>
      <c r="G4" s="292"/>
      <c r="H4" s="292"/>
      <c r="I4" s="292"/>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row>
    <row r="5" spans="1:99" ht="15.75" thickBo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row>
    <row r="6" spans="1:99" ht="15" customHeight="1" x14ac:dyDescent="0.25">
      <c r="A6" s="49"/>
      <c r="B6" s="207" t="s">
        <v>4</v>
      </c>
      <c r="C6" s="207"/>
      <c r="D6" s="208"/>
      <c r="E6" s="245" t="s">
        <v>112</v>
      </c>
      <c r="F6" s="246"/>
      <c r="G6" s="246"/>
      <c r="H6" s="246"/>
      <c r="I6" s="247"/>
      <c r="J6" s="256" t="e">
        <f>IF(AND('Mapa final'!#REF!="Muy Alta",'Mapa final'!#REF!="Leve"),CONCATENATE("R",'Mapa final'!#REF!),"")</f>
        <v>#REF!</v>
      </c>
      <c r="K6" s="257"/>
      <c r="L6" s="257" t="e">
        <f>IF(AND('Mapa final'!#REF!="Muy Alta",'Mapa final'!#REF!="Leve"),CONCATENATE("R",'Mapa final'!#REF!),"")</f>
        <v>#REF!</v>
      </c>
      <c r="M6" s="257"/>
      <c r="N6" s="257" t="str">
        <f ca="1">IF(AND('Mapa final'!$H$9="Muy Alta",'Mapa final'!$L$9="Leve"),CONCATENATE("R",'Mapa final'!$A$9),"")</f>
        <v/>
      </c>
      <c r="O6" s="259"/>
      <c r="P6" s="256" t="e">
        <f>IF(AND('Mapa final'!#REF!="Muy Alta",'Mapa final'!#REF!="Menor"),CONCATENATE("R",'Mapa final'!#REF!),"")</f>
        <v>#REF!</v>
      </c>
      <c r="Q6" s="257"/>
      <c r="R6" s="257" t="e">
        <f>IF(AND('Mapa final'!#REF!="Muy Alta",'Mapa final'!#REF!="Menor"),CONCATENATE("R",'Mapa final'!#REF!),"")</f>
        <v>#REF!</v>
      </c>
      <c r="S6" s="257"/>
      <c r="T6" s="257" t="str">
        <f ca="1">IF(AND('Mapa final'!$H$9="Muy Alta",'Mapa final'!$L$9="Menor"),CONCATENATE("R",'Mapa final'!$A$9),"")</f>
        <v/>
      </c>
      <c r="U6" s="259"/>
      <c r="V6" s="256" t="e">
        <f>IF(AND('Mapa final'!#REF!="Muy Alta",'Mapa final'!#REF!="Moderado"),CONCATENATE("R",'Mapa final'!#REF!),"")</f>
        <v>#REF!</v>
      </c>
      <c r="W6" s="257"/>
      <c r="X6" s="257" t="e">
        <f>IF(AND('Mapa final'!#REF!="Muy Alta",'Mapa final'!#REF!="Moderado"),CONCATENATE("R",'Mapa final'!#REF!),"")</f>
        <v>#REF!</v>
      </c>
      <c r="Y6" s="257"/>
      <c r="Z6" s="257" t="str">
        <f ca="1">IF(AND('Mapa final'!$H$9="Muy Alta",'Mapa final'!$L$9="Moderado"),CONCATENATE("R",'Mapa final'!$A$9),"")</f>
        <v/>
      </c>
      <c r="AA6" s="259"/>
      <c r="AB6" s="256" t="e">
        <f>IF(AND('Mapa final'!#REF!="Muy Alta",'Mapa final'!#REF!="Mayor"),CONCATENATE("R",'Mapa final'!#REF!),"")</f>
        <v>#REF!</v>
      </c>
      <c r="AC6" s="257"/>
      <c r="AD6" s="257" t="e">
        <f>IF(AND('Mapa final'!#REF!="Muy Alta",'Mapa final'!#REF!="Mayor"),CONCATENATE("R",'Mapa final'!#REF!),"")</f>
        <v>#REF!</v>
      </c>
      <c r="AE6" s="257"/>
      <c r="AF6" s="257" t="str">
        <f ca="1">IF(AND('Mapa final'!$H$9="Muy Alta",'Mapa final'!$L$9="Mayor"),CONCATENATE("R",'Mapa final'!$A$9),"")</f>
        <v/>
      </c>
      <c r="AG6" s="259"/>
      <c r="AH6" s="271" t="e">
        <f>IF(AND('Mapa final'!#REF!="Muy Alta",'Mapa final'!#REF!="Catastrófico"),CONCATENATE("R",'Mapa final'!#REF!),"")</f>
        <v>#REF!</v>
      </c>
      <c r="AI6" s="272"/>
      <c r="AJ6" s="272" t="e">
        <f>IF(AND('Mapa final'!#REF!="Muy Alta",'Mapa final'!#REF!="Catastrófico"),CONCATENATE("R",'Mapa final'!#REF!),"")</f>
        <v>#REF!</v>
      </c>
      <c r="AK6" s="272"/>
      <c r="AL6" s="272" t="str">
        <f ca="1">IF(AND('Mapa final'!$H$9="Muy Alta",'Mapa final'!$L$9="Catastrófico"),CONCATENATE("R",'Mapa final'!$A$9),"")</f>
        <v/>
      </c>
      <c r="AM6" s="273"/>
      <c r="AO6" s="209" t="s">
        <v>77</v>
      </c>
      <c r="AP6" s="210"/>
      <c r="AQ6" s="210"/>
      <c r="AR6" s="210"/>
      <c r="AS6" s="210"/>
      <c r="AT6" s="211"/>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row>
    <row r="7" spans="1:99" ht="15" customHeight="1" x14ac:dyDescent="0.25">
      <c r="A7" s="49"/>
      <c r="B7" s="207"/>
      <c r="C7" s="207"/>
      <c r="D7" s="208"/>
      <c r="E7" s="248"/>
      <c r="F7" s="249"/>
      <c r="G7" s="249"/>
      <c r="H7" s="249"/>
      <c r="I7" s="250"/>
      <c r="J7" s="258"/>
      <c r="K7" s="254"/>
      <c r="L7" s="254"/>
      <c r="M7" s="254"/>
      <c r="N7" s="254"/>
      <c r="O7" s="255"/>
      <c r="P7" s="258"/>
      <c r="Q7" s="254"/>
      <c r="R7" s="254"/>
      <c r="S7" s="254"/>
      <c r="T7" s="254"/>
      <c r="U7" s="255"/>
      <c r="V7" s="258"/>
      <c r="W7" s="254"/>
      <c r="X7" s="254"/>
      <c r="Y7" s="254"/>
      <c r="Z7" s="254"/>
      <c r="AA7" s="255"/>
      <c r="AB7" s="258"/>
      <c r="AC7" s="254"/>
      <c r="AD7" s="254"/>
      <c r="AE7" s="254"/>
      <c r="AF7" s="254"/>
      <c r="AG7" s="255"/>
      <c r="AH7" s="265"/>
      <c r="AI7" s="266"/>
      <c r="AJ7" s="266"/>
      <c r="AK7" s="266"/>
      <c r="AL7" s="266"/>
      <c r="AM7" s="267"/>
      <c r="AN7" s="49"/>
      <c r="AO7" s="212"/>
      <c r="AP7" s="213"/>
      <c r="AQ7" s="213"/>
      <c r="AR7" s="213"/>
      <c r="AS7" s="213"/>
      <c r="AT7" s="214"/>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row>
    <row r="8" spans="1:99" ht="15" customHeight="1" x14ac:dyDescent="0.25">
      <c r="A8" s="49"/>
      <c r="B8" s="207"/>
      <c r="C8" s="207"/>
      <c r="D8" s="208"/>
      <c r="E8" s="248"/>
      <c r="F8" s="249"/>
      <c r="G8" s="249"/>
      <c r="H8" s="249"/>
      <c r="I8" s="250"/>
      <c r="J8" s="258" t="str">
        <f ca="1">IF(AND('Mapa final'!$H$15="Muy Alta",'Mapa final'!$L$15="Leve"),CONCATENATE("R",'Mapa final'!$A$15),"")</f>
        <v/>
      </c>
      <c r="K8" s="254"/>
      <c r="L8" s="254" t="str">
        <f ca="1">IF(AND('Mapa final'!$H$21="Muy Alta",'Mapa final'!$L$21="Leve"),CONCATENATE("R",'Mapa final'!$A$21),"")</f>
        <v/>
      </c>
      <c r="M8" s="254"/>
      <c r="N8" s="254" t="str">
        <f ca="1">IF(AND('Mapa final'!$H$27="Muy Alta",'Mapa final'!$L$27="Leve"),CONCATENATE("R",'Mapa final'!$A$27),"")</f>
        <v/>
      </c>
      <c r="O8" s="255"/>
      <c r="P8" s="258" t="str">
        <f ca="1">IF(AND('Mapa final'!$H$15="Muy Alta",'Mapa final'!$L$15="Menor"),CONCATENATE("R",'Mapa final'!$A$15),"")</f>
        <v/>
      </c>
      <c r="Q8" s="254"/>
      <c r="R8" s="254" t="str">
        <f ca="1">IF(AND('Mapa final'!$H$21="Muy Alta",'Mapa final'!$L$21="Menor"),CONCATENATE("R",'Mapa final'!$A$21),"")</f>
        <v/>
      </c>
      <c r="S8" s="254"/>
      <c r="T8" s="254" t="str">
        <f ca="1">IF(AND('Mapa final'!$H$27="Muy Alta",'Mapa final'!$L$27="Menor"),CONCATENATE("R",'Mapa final'!$A$27),"")</f>
        <v/>
      </c>
      <c r="U8" s="255"/>
      <c r="V8" s="258" t="str">
        <f ca="1">IF(AND('Mapa final'!$H$15="Muy Alta",'Mapa final'!$L$15="Moderado"),CONCATENATE("R",'Mapa final'!$A$15),"")</f>
        <v/>
      </c>
      <c r="W8" s="254"/>
      <c r="X8" s="254" t="str">
        <f ca="1">IF(AND('Mapa final'!$H$21="Muy Alta",'Mapa final'!$L$21="Moderado"),CONCATENATE("R",'Mapa final'!$A$21),"")</f>
        <v/>
      </c>
      <c r="Y8" s="254"/>
      <c r="Z8" s="254" t="str">
        <f ca="1">IF(AND('Mapa final'!$H$27="Muy Alta",'Mapa final'!$L$27="Moderado"),CONCATENATE("R",'Mapa final'!$A$27),"")</f>
        <v/>
      </c>
      <c r="AA8" s="255"/>
      <c r="AB8" s="258" t="str">
        <f ca="1">IF(AND('Mapa final'!$H$15="Muy Alta",'Mapa final'!$L$15="Mayor"),CONCATENATE("R",'Mapa final'!$A$15),"")</f>
        <v/>
      </c>
      <c r="AC8" s="254"/>
      <c r="AD8" s="254" t="str">
        <f ca="1">IF(AND('Mapa final'!$H$21="Muy Alta",'Mapa final'!$L$21="Mayor"),CONCATENATE("R",'Mapa final'!$A$21),"")</f>
        <v/>
      </c>
      <c r="AE8" s="254"/>
      <c r="AF8" s="254" t="str">
        <f ca="1">IF(AND('Mapa final'!$H$27="Muy Alta",'Mapa final'!$L$27="Mayor"),CONCATENATE("R",'Mapa final'!$A$27),"")</f>
        <v/>
      </c>
      <c r="AG8" s="255"/>
      <c r="AH8" s="265" t="str">
        <f ca="1">IF(AND('Mapa final'!$H$15="Muy Alta",'Mapa final'!$L$15="Catastrófico"),CONCATENATE("R",'Mapa final'!$A$15),"")</f>
        <v/>
      </c>
      <c r="AI8" s="266"/>
      <c r="AJ8" s="266" t="str">
        <f ca="1">IF(AND('Mapa final'!$H$21="Muy Alta",'Mapa final'!$L$21="Catastrófico"),CONCATENATE("R",'Mapa final'!$A$21),"")</f>
        <v/>
      </c>
      <c r="AK8" s="266"/>
      <c r="AL8" s="266" t="str">
        <f ca="1">IF(AND('Mapa final'!$H$27="Muy Alta",'Mapa final'!$L$27="Catastrófico"),CONCATENATE("R",'Mapa final'!$A$27),"")</f>
        <v/>
      </c>
      <c r="AM8" s="267"/>
      <c r="AN8" s="49"/>
      <c r="AO8" s="212"/>
      <c r="AP8" s="213"/>
      <c r="AQ8" s="213"/>
      <c r="AR8" s="213"/>
      <c r="AS8" s="213"/>
      <c r="AT8" s="214"/>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row>
    <row r="9" spans="1:99" ht="15" customHeight="1" x14ac:dyDescent="0.25">
      <c r="A9" s="49"/>
      <c r="B9" s="207"/>
      <c r="C9" s="207"/>
      <c r="D9" s="208"/>
      <c r="E9" s="248"/>
      <c r="F9" s="249"/>
      <c r="G9" s="249"/>
      <c r="H9" s="249"/>
      <c r="I9" s="250"/>
      <c r="J9" s="258"/>
      <c r="K9" s="254"/>
      <c r="L9" s="254"/>
      <c r="M9" s="254"/>
      <c r="N9" s="254"/>
      <c r="O9" s="255"/>
      <c r="P9" s="258"/>
      <c r="Q9" s="254"/>
      <c r="R9" s="254"/>
      <c r="S9" s="254"/>
      <c r="T9" s="254"/>
      <c r="U9" s="255"/>
      <c r="V9" s="258"/>
      <c r="W9" s="254"/>
      <c r="X9" s="254"/>
      <c r="Y9" s="254"/>
      <c r="Z9" s="254"/>
      <c r="AA9" s="255"/>
      <c r="AB9" s="258"/>
      <c r="AC9" s="254"/>
      <c r="AD9" s="254"/>
      <c r="AE9" s="254"/>
      <c r="AF9" s="254"/>
      <c r="AG9" s="255"/>
      <c r="AH9" s="265"/>
      <c r="AI9" s="266"/>
      <c r="AJ9" s="266"/>
      <c r="AK9" s="266"/>
      <c r="AL9" s="266"/>
      <c r="AM9" s="267"/>
      <c r="AN9" s="49"/>
      <c r="AO9" s="212"/>
      <c r="AP9" s="213"/>
      <c r="AQ9" s="213"/>
      <c r="AR9" s="213"/>
      <c r="AS9" s="213"/>
      <c r="AT9" s="214"/>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row>
    <row r="10" spans="1:99" ht="15" customHeight="1" x14ac:dyDescent="0.25">
      <c r="A10" s="49"/>
      <c r="B10" s="207"/>
      <c r="C10" s="207"/>
      <c r="D10" s="208"/>
      <c r="E10" s="248"/>
      <c r="F10" s="249"/>
      <c r="G10" s="249"/>
      <c r="H10" s="249"/>
      <c r="I10" s="250"/>
      <c r="J10" s="258" t="str">
        <f ca="1">IF(AND('Mapa final'!$H$33="Muy Alta",'Mapa final'!$L$33="Leve"),CONCATENATE("R",'Mapa final'!$A$33),"")</f>
        <v/>
      </c>
      <c r="K10" s="254"/>
      <c r="L10" s="254" t="str">
        <f ca="1">IF(AND('Mapa final'!$H$39="Muy Alta",'Mapa final'!$L$39="Leve"),CONCATENATE("R",'Mapa final'!$A$39),"")</f>
        <v/>
      </c>
      <c r="M10" s="254"/>
      <c r="N10" s="254" t="str">
        <f ca="1">IF(AND('Mapa final'!$H$45="Muy Alta",'Mapa final'!$L$45="Leve"),CONCATENATE("R",'Mapa final'!$A$45),"")</f>
        <v/>
      </c>
      <c r="O10" s="255"/>
      <c r="P10" s="258" t="str">
        <f ca="1">IF(AND('Mapa final'!$H$33="Muy Alta",'Mapa final'!$L$33="Menor"),CONCATENATE("R",'Mapa final'!$A$33),"")</f>
        <v/>
      </c>
      <c r="Q10" s="254"/>
      <c r="R10" s="254" t="str">
        <f ca="1">IF(AND('Mapa final'!$H$39="Muy Alta",'Mapa final'!$L$39="Menor"),CONCATENATE("R",'Mapa final'!$A$39),"")</f>
        <v/>
      </c>
      <c r="S10" s="254"/>
      <c r="T10" s="254" t="str">
        <f ca="1">IF(AND('Mapa final'!$H$45="Muy Alta",'Mapa final'!$L$45="Menor"),CONCATENATE("R",'Mapa final'!$A$45),"")</f>
        <v/>
      </c>
      <c r="U10" s="255"/>
      <c r="V10" s="258" t="str">
        <f ca="1">IF(AND('Mapa final'!$H$33="Muy Alta",'Mapa final'!$L$33="Moderado"),CONCATENATE("R",'Mapa final'!$A$33),"")</f>
        <v/>
      </c>
      <c r="W10" s="254"/>
      <c r="X10" s="254" t="str">
        <f ca="1">IF(AND('Mapa final'!$H$39="Muy Alta",'Mapa final'!$L$39="Moderado"),CONCATENATE("R",'Mapa final'!$A$39),"")</f>
        <v/>
      </c>
      <c r="Y10" s="254"/>
      <c r="Z10" s="254" t="str">
        <f ca="1">IF(AND('Mapa final'!$H$45="Muy Alta",'Mapa final'!$L$45="Moderado"),CONCATENATE("R",'Mapa final'!$A$45),"")</f>
        <v/>
      </c>
      <c r="AA10" s="255"/>
      <c r="AB10" s="258" t="str">
        <f ca="1">IF(AND('Mapa final'!$H$33="Muy Alta",'Mapa final'!$L$33="Mayor"),CONCATENATE("R",'Mapa final'!$A$33),"")</f>
        <v/>
      </c>
      <c r="AC10" s="254"/>
      <c r="AD10" s="254" t="str">
        <f ca="1">IF(AND('Mapa final'!$H$39="Muy Alta",'Mapa final'!$L$39="Mayor"),CONCATENATE("R",'Mapa final'!$A$39),"")</f>
        <v/>
      </c>
      <c r="AE10" s="254"/>
      <c r="AF10" s="254" t="str">
        <f ca="1">IF(AND('Mapa final'!$H$45="Muy Alta",'Mapa final'!$L$45="Mayor"),CONCATENATE("R",'Mapa final'!$A$45),"")</f>
        <v/>
      </c>
      <c r="AG10" s="255"/>
      <c r="AH10" s="265" t="str">
        <f ca="1">IF(AND('Mapa final'!$H$33="Muy Alta",'Mapa final'!$L$33="Catastrófico"),CONCATENATE("R",'Mapa final'!$A$33),"")</f>
        <v/>
      </c>
      <c r="AI10" s="266"/>
      <c r="AJ10" s="266" t="str">
        <f ca="1">IF(AND('Mapa final'!$H$39="Muy Alta",'Mapa final'!$L$39="Catastrófico"),CONCATENATE("R",'Mapa final'!$A$39),"")</f>
        <v/>
      </c>
      <c r="AK10" s="266"/>
      <c r="AL10" s="266" t="str">
        <f ca="1">IF(AND('Mapa final'!$H$45="Muy Alta",'Mapa final'!$L$45="Catastrófico"),CONCATENATE("R",'Mapa final'!$A$45),"")</f>
        <v/>
      </c>
      <c r="AM10" s="267"/>
      <c r="AN10" s="49"/>
      <c r="AO10" s="212"/>
      <c r="AP10" s="213"/>
      <c r="AQ10" s="213"/>
      <c r="AR10" s="213"/>
      <c r="AS10" s="213"/>
      <c r="AT10" s="214"/>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row>
    <row r="11" spans="1:99" ht="15" customHeight="1" x14ac:dyDescent="0.25">
      <c r="A11" s="49"/>
      <c r="B11" s="207"/>
      <c r="C11" s="207"/>
      <c r="D11" s="208"/>
      <c r="E11" s="248"/>
      <c r="F11" s="249"/>
      <c r="G11" s="249"/>
      <c r="H11" s="249"/>
      <c r="I11" s="250"/>
      <c r="J11" s="258"/>
      <c r="K11" s="254"/>
      <c r="L11" s="254"/>
      <c r="M11" s="254"/>
      <c r="N11" s="254"/>
      <c r="O11" s="255"/>
      <c r="P11" s="258"/>
      <c r="Q11" s="254"/>
      <c r="R11" s="254"/>
      <c r="S11" s="254"/>
      <c r="T11" s="254"/>
      <c r="U11" s="255"/>
      <c r="V11" s="258"/>
      <c r="W11" s="254"/>
      <c r="X11" s="254"/>
      <c r="Y11" s="254"/>
      <c r="Z11" s="254"/>
      <c r="AA11" s="255"/>
      <c r="AB11" s="258"/>
      <c r="AC11" s="254"/>
      <c r="AD11" s="254"/>
      <c r="AE11" s="254"/>
      <c r="AF11" s="254"/>
      <c r="AG11" s="255"/>
      <c r="AH11" s="265"/>
      <c r="AI11" s="266"/>
      <c r="AJ11" s="266"/>
      <c r="AK11" s="266"/>
      <c r="AL11" s="266"/>
      <c r="AM11" s="267"/>
      <c r="AN11" s="49"/>
      <c r="AO11" s="212"/>
      <c r="AP11" s="213"/>
      <c r="AQ11" s="213"/>
      <c r="AR11" s="213"/>
      <c r="AS11" s="213"/>
      <c r="AT11" s="214"/>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row>
    <row r="12" spans="1:99" ht="15" customHeight="1" x14ac:dyDescent="0.25">
      <c r="A12" s="49"/>
      <c r="B12" s="207"/>
      <c r="C12" s="207"/>
      <c r="D12" s="208"/>
      <c r="E12" s="248"/>
      <c r="F12" s="249"/>
      <c r="G12" s="249"/>
      <c r="H12" s="249"/>
      <c r="I12" s="250"/>
      <c r="J12" s="258" t="str">
        <f ca="1">IF(AND('Mapa final'!$H$51="Muy Alta",'Mapa final'!$L$51="Leve"),CONCATENATE("R",'Mapa final'!$A$51),"")</f>
        <v/>
      </c>
      <c r="K12" s="254"/>
      <c r="L12" s="254" t="str">
        <f>IF(AND('Mapa final'!$H$57="Muy Alta",'Mapa final'!$L$57="Leve"),CONCATENATE("R",'Mapa final'!$A$57),"")</f>
        <v/>
      </c>
      <c r="M12" s="254"/>
      <c r="N12" s="254" t="str">
        <f>IF(AND('Mapa final'!$H$63="Muy Alta",'Mapa final'!$L$63="Leve"),CONCATENATE("R",'Mapa final'!$A$63),"")</f>
        <v/>
      </c>
      <c r="O12" s="255"/>
      <c r="P12" s="258" t="str">
        <f ca="1">IF(AND('Mapa final'!$H$51="Muy Alta",'Mapa final'!$L$51="Menor"),CONCATENATE("R",'Mapa final'!$A$51),"")</f>
        <v/>
      </c>
      <c r="Q12" s="254"/>
      <c r="R12" s="254" t="str">
        <f>IF(AND('Mapa final'!$H$57="Muy Alta",'Mapa final'!$L$57="Menor"),CONCATENATE("R",'Mapa final'!$A$57),"")</f>
        <v/>
      </c>
      <c r="S12" s="254"/>
      <c r="T12" s="254" t="str">
        <f>IF(AND('Mapa final'!$H$63="Muy Alta",'Mapa final'!$L$63="Menor"),CONCATENATE("R",'Mapa final'!$A$63),"")</f>
        <v/>
      </c>
      <c r="U12" s="255"/>
      <c r="V12" s="258" t="str">
        <f ca="1">IF(AND('Mapa final'!$H$51="Muy Alta",'Mapa final'!$L$51="Moderado"),CONCATENATE("R",'Mapa final'!$A$51),"")</f>
        <v/>
      </c>
      <c r="W12" s="254"/>
      <c r="X12" s="254" t="str">
        <f>IF(AND('Mapa final'!$H$57="Muy Alta",'Mapa final'!$L$57="Moderado"),CONCATENATE("R",'Mapa final'!$A$57),"")</f>
        <v/>
      </c>
      <c r="Y12" s="254"/>
      <c r="Z12" s="254" t="str">
        <f>IF(AND('Mapa final'!$H$63="Muy Alta",'Mapa final'!$L$63="Moderado"),CONCATENATE("R",'Mapa final'!$A$63),"")</f>
        <v/>
      </c>
      <c r="AA12" s="255"/>
      <c r="AB12" s="258" t="str">
        <f ca="1">IF(AND('Mapa final'!$H$51="Muy Alta",'Mapa final'!$L$51="Mayor"),CONCATENATE("R",'Mapa final'!$A$51),"")</f>
        <v/>
      </c>
      <c r="AC12" s="254"/>
      <c r="AD12" s="254" t="str">
        <f>IF(AND('Mapa final'!$H$57="Muy Alta",'Mapa final'!$L$57="Mayor"),CONCATENATE("R",'Mapa final'!$A$57),"")</f>
        <v/>
      </c>
      <c r="AE12" s="254"/>
      <c r="AF12" s="254" t="str">
        <f>IF(AND('Mapa final'!$H$63="Muy Alta",'Mapa final'!$L$63="Mayor"),CONCATENATE("R",'Mapa final'!$A$63),"")</f>
        <v/>
      </c>
      <c r="AG12" s="255"/>
      <c r="AH12" s="265" t="str">
        <f ca="1">IF(AND('Mapa final'!$H$51="Muy Alta",'Mapa final'!$L$51="Catastrófico"),CONCATENATE("R",'Mapa final'!$A$51),"")</f>
        <v/>
      </c>
      <c r="AI12" s="266"/>
      <c r="AJ12" s="266" t="str">
        <f>IF(AND('Mapa final'!$H$57="Muy Alta",'Mapa final'!$L$57="Catastrófico"),CONCATENATE("R",'Mapa final'!$A$57),"")</f>
        <v/>
      </c>
      <c r="AK12" s="266"/>
      <c r="AL12" s="266" t="str">
        <f>IF(AND('Mapa final'!$H$63="Muy Alta",'Mapa final'!$L$63="Catastrófico"),CONCATENATE("R",'Mapa final'!$A$63),"")</f>
        <v/>
      </c>
      <c r="AM12" s="267"/>
      <c r="AN12" s="49"/>
      <c r="AO12" s="212"/>
      <c r="AP12" s="213"/>
      <c r="AQ12" s="213"/>
      <c r="AR12" s="213"/>
      <c r="AS12" s="213"/>
      <c r="AT12" s="214"/>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row>
    <row r="13" spans="1:99" ht="15.75" customHeight="1" thickBot="1" x14ac:dyDescent="0.3">
      <c r="A13" s="49"/>
      <c r="B13" s="207"/>
      <c r="C13" s="207"/>
      <c r="D13" s="208"/>
      <c r="E13" s="251"/>
      <c r="F13" s="252"/>
      <c r="G13" s="252"/>
      <c r="H13" s="252"/>
      <c r="I13" s="253"/>
      <c r="J13" s="258"/>
      <c r="K13" s="254"/>
      <c r="L13" s="254"/>
      <c r="M13" s="254"/>
      <c r="N13" s="254"/>
      <c r="O13" s="255"/>
      <c r="P13" s="258"/>
      <c r="Q13" s="254"/>
      <c r="R13" s="254"/>
      <c r="S13" s="254"/>
      <c r="T13" s="254"/>
      <c r="U13" s="255"/>
      <c r="V13" s="258"/>
      <c r="W13" s="254"/>
      <c r="X13" s="254"/>
      <c r="Y13" s="254"/>
      <c r="Z13" s="254"/>
      <c r="AA13" s="255"/>
      <c r="AB13" s="258"/>
      <c r="AC13" s="254"/>
      <c r="AD13" s="254"/>
      <c r="AE13" s="254"/>
      <c r="AF13" s="254"/>
      <c r="AG13" s="255"/>
      <c r="AH13" s="268"/>
      <c r="AI13" s="269"/>
      <c r="AJ13" s="269"/>
      <c r="AK13" s="269"/>
      <c r="AL13" s="269"/>
      <c r="AM13" s="270"/>
      <c r="AN13" s="49"/>
      <c r="AO13" s="215"/>
      <c r="AP13" s="216"/>
      <c r="AQ13" s="216"/>
      <c r="AR13" s="216"/>
      <c r="AS13" s="216"/>
      <c r="AT13" s="217"/>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row>
    <row r="14" spans="1:99" ht="15" customHeight="1" x14ac:dyDescent="0.25">
      <c r="A14" s="49"/>
      <c r="B14" s="207"/>
      <c r="C14" s="207"/>
      <c r="D14" s="208"/>
      <c r="E14" s="245" t="s">
        <v>111</v>
      </c>
      <c r="F14" s="246"/>
      <c r="G14" s="246"/>
      <c r="H14" s="246"/>
      <c r="I14" s="246"/>
      <c r="J14" s="280" t="e">
        <f>IF(AND('Mapa final'!#REF!="Alta",'Mapa final'!#REF!="Leve"),CONCATENATE("R",'Mapa final'!#REF!),"")</f>
        <v>#REF!</v>
      </c>
      <c r="K14" s="281"/>
      <c r="L14" s="281" t="e">
        <f>IF(AND('Mapa final'!#REF!="Alta",'Mapa final'!#REF!="Leve"),CONCATENATE("R",'Mapa final'!#REF!),"")</f>
        <v>#REF!</v>
      </c>
      <c r="M14" s="281"/>
      <c r="N14" s="281" t="str">
        <f ca="1">IF(AND('Mapa final'!$H$9="Alta",'Mapa final'!$L$9="Leve"),CONCATENATE("R",'Mapa final'!$A$9),"")</f>
        <v/>
      </c>
      <c r="O14" s="282"/>
      <c r="P14" s="280" t="e">
        <f>IF(AND('Mapa final'!#REF!="Alta",'Mapa final'!#REF!="Menor"),CONCATENATE("R",'Mapa final'!#REF!),"")</f>
        <v>#REF!</v>
      </c>
      <c r="Q14" s="281"/>
      <c r="R14" s="281" t="e">
        <f>IF(AND('Mapa final'!#REF!="Alta",'Mapa final'!#REF!="Menor"),CONCATENATE("R",'Mapa final'!#REF!),"")</f>
        <v>#REF!</v>
      </c>
      <c r="S14" s="281"/>
      <c r="T14" s="281" t="str">
        <f ca="1">IF(AND('Mapa final'!$H$9="Alta",'Mapa final'!$L$9="Menor"),CONCATENATE("R",'Mapa final'!$A$9),"")</f>
        <v/>
      </c>
      <c r="U14" s="282"/>
      <c r="V14" s="256" t="e">
        <f>IF(AND('Mapa final'!#REF!="Alta",'Mapa final'!#REF!="Moderado"),CONCATENATE("R",'Mapa final'!#REF!),"")</f>
        <v>#REF!</v>
      </c>
      <c r="W14" s="257"/>
      <c r="X14" s="257" t="e">
        <f>IF(AND('Mapa final'!#REF!="Alta",'Mapa final'!#REF!="Moderado"),CONCATENATE("R",'Mapa final'!#REF!),"")</f>
        <v>#REF!</v>
      </c>
      <c r="Y14" s="257"/>
      <c r="Z14" s="257" t="str">
        <f ca="1">IF(AND('Mapa final'!$H$9="Alta",'Mapa final'!$L$9="Moderado"),CONCATENATE("R",'Mapa final'!$A$9),"")</f>
        <v/>
      </c>
      <c r="AA14" s="259"/>
      <c r="AB14" s="256" t="e">
        <f>IF(AND('Mapa final'!#REF!="Alta",'Mapa final'!#REF!="Mayor"),CONCATENATE("R",'Mapa final'!#REF!),"")</f>
        <v>#REF!</v>
      </c>
      <c r="AC14" s="257"/>
      <c r="AD14" s="257" t="e">
        <f>IF(AND('Mapa final'!#REF!="Alta",'Mapa final'!#REF!="Mayor"),CONCATENATE("R",'Mapa final'!#REF!),"")</f>
        <v>#REF!</v>
      </c>
      <c r="AE14" s="257"/>
      <c r="AF14" s="257" t="str">
        <f ca="1">IF(AND('Mapa final'!$H$9="Alta",'Mapa final'!$L$9="Mayor"),CONCATENATE("R",'Mapa final'!$A$9),"")</f>
        <v/>
      </c>
      <c r="AG14" s="259"/>
      <c r="AH14" s="271" t="e">
        <f>IF(AND('Mapa final'!#REF!="Alta",'Mapa final'!#REF!="Catastrófico"),CONCATENATE("R",'Mapa final'!#REF!),"")</f>
        <v>#REF!</v>
      </c>
      <c r="AI14" s="272"/>
      <c r="AJ14" s="272" t="e">
        <f>IF(AND('Mapa final'!#REF!="Alta",'Mapa final'!#REF!="Catastrófico"),CONCATENATE("R",'Mapa final'!#REF!),"")</f>
        <v>#REF!</v>
      </c>
      <c r="AK14" s="272"/>
      <c r="AL14" s="272" t="str">
        <f ca="1">IF(AND('Mapa final'!$H$9="Alta",'Mapa final'!$L$9="Catastrófico"),CONCATENATE("R",'Mapa final'!$A$9),"")</f>
        <v/>
      </c>
      <c r="AM14" s="273"/>
      <c r="AN14" s="49"/>
      <c r="AO14" s="218" t="s">
        <v>78</v>
      </c>
      <c r="AP14" s="219"/>
      <c r="AQ14" s="219"/>
      <c r="AR14" s="219"/>
      <c r="AS14" s="219"/>
      <c r="AT14" s="220"/>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row>
    <row r="15" spans="1:99" ht="15" customHeight="1" x14ac:dyDescent="0.25">
      <c r="A15" s="49"/>
      <c r="B15" s="207"/>
      <c r="C15" s="207"/>
      <c r="D15" s="208"/>
      <c r="E15" s="248"/>
      <c r="F15" s="249"/>
      <c r="G15" s="249"/>
      <c r="H15" s="249"/>
      <c r="I15" s="249"/>
      <c r="J15" s="274"/>
      <c r="K15" s="275"/>
      <c r="L15" s="275"/>
      <c r="M15" s="275"/>
      <c r="N15" s="275"/>
      <c r="O15" s="276"/>
      <c r="P15" s="274"/>
      <c r="Q15" s="275"/>
      <c r="R15" s="275"/>
      <c r="S15" s="275"/>
      <c r="T15" s="275"/>
      <c r="U15" s="276"/>
      <c r="V15" s="258"/>
      <c r="W15" s="254"/>
      <c r="X15" s="254"/>
      <c r="Y15" s="254"/>
      <c r="Z15" s="254"/>
      <c r="AA15" s="255"/>
      <c r="AB15" s="258"/>
      <c r="AC15" s="254"/>
      <c r="AD15" s="254"/>
      <c r="AE15" s="254"/>
      <c r="AF15" s="254"/>
      <c r="AG15" s="255"/>
      <c r="AH15" s="265"/>
      <c r="AI15" s="266"/>
      <c r="AJ15" s="266"/>
      <c r="AK15" s="266"/>
      <c r="AL15" s="266"/>
      <c r="AM15" s="267"/>
      <c r="AN15" s="49"/>
      <c r="AO15" s="221"/>
      <c r="AP15" s="222"/>
      <c r="AQ15" s="222"/>
      <c r="AR15" s="222"/>
      <c r="AS15" s="222"/>
      <c r="AT15" s="223"/>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row>
    <row r="16" spans="1:99" ht="15" customHeight="1" x14ac:dyDescent="0.25">
      <c r="A16" s="49"/>
      <c r="B16" s="207"/>
      <c r="C16" s="207"/>
      <c r="D16" s="208"/>
      <c r="E16" s="248"/>
      <c r="F16" s="249"/>
      <c r="G16" s="249"/>
      <c r="H16" s="249"/>
      <c r="I16" s="249"/>
      <c r="J16" s="274" t="str">
        <f ca="1">IF(AND('Mapa final'!$H$15="Alta",'Mapa final'!$L$15="Leve"),CONCATENATE("R",'Mapa final'!$A$15),"")</f>
        <v/>
      </c>
      <c r="K16" s="275"/>
      <c r="L16" s="275" t="str">
        <f ca="1">IF(AND('Mapa final'!$H$21="Alta",'Mapa final'!$L$21="Leve"),CONCATENATE("R",'Mapa final'!$A$21),"")</f>
        <v/>
      </c>
      <c r="M16" s="275"/>
      <c r="N16" s="275" t="str">
        <f ca="1">IF(AND('Mapa final'!$H$27="Alta",'Mapa final'!$L$27="Leve"),CONCATENATE("R",'Mapa final'!$A$27),"")</f>
        <v/>
      </c>
      <c r="O16" s="276"/>
      <c r="P16" s="274" t="str">
        <f ca="1">IF(AND('Mapa final'!$H$15="Alta",'Mapa final'!$L$15="Menor"),CONCATENATE("R",'Mapa final'!$A$15),"")</f>
        <v/>
      </c>
      <c r="Q16" s="275"/>
      <c r="R16" s="275" t="str">
        <f ca="1">IF(AND('Mapa final'!$H$21="Alta",'Mapa final'!$L$21="Menor"),CONCATENATE("R",'Mapa final'!$A$21),"")</f>
        <v/>
      </c>
      <c r="S16" s="275"/>
      <c r="T16" s="275" t="str">
        <f ca="1">IF(AND('Mapa final'!$H$27="Alta",'Mapa final'!$L$27="Menor"),CONCATENATE("R",'Mapa final'!$A$27),"")</f>
        <v/>
      </c>
      <c r="U16" s="276"/>
      <c r="V16" s="258" t="str">
        <f ca="1">IF(AND('Mapa final'!$H$15="Alta",'Mapa final'!$L$15="Moderado"),CONCATENATE("R",'Mapa final'!$A$15),"")</f>
        <v/>
      </c>
      <c r="W16" s="254"/>
      <c r="X16" s="254" t="str">
        <f ca="1">IF(AND('Mapa final'!$H$21="Alta",'Mapa final'!$L$21="Moderado"),CONCATENATE("R",'Mapa final'!$A$21),"")</f>
        <v/>
      </c>
      <c r="Y16" s="254"/>
      <c r="Z16" s="254" t="str">
        <f ca="1">IF(AND('Mapa final'!$H$27="Alta",'Mapa final'!$L$27="Moderado"),CONCATENATE("R",'Mapa final'!$A$27),"")</f>
        <v/>
      </c>
      <c r="AA16" s="255"/>
      <c r="AB16" s="258" t="str">
        <f ca="1">IF(AND('Mapa final'!$H$15="Alta",'Mapa final'!$L$15="Mayor"),CONCATENATE("R",'Mapa final'!$A$15),"")</f>
        <v/>
      </c>
      <c r="AC16" s="254"/>
      <c r="AD16" s="254" t="str">
        <f ca="1">IF(AND('Mapa final'!$H$21="Alta",'Mapa final'!$L$21="Mayor"),CONCATENATE("R",'Mapa final'!$A$21),"")</f>
        <v/>
      </c>
      <c r="AE16" s="254"/>
      <c r="AF16" s="254" t="str">
        <f ca="1">IF(AND('Mapa final'!$H$27="Alta",'Mapa final'!$L$27="Mayor"),CONCATENATE("R",'Mapa final'!$A$27),"")</f>
        <v/>
      </c>
      <c r="AG16" s="255"/>
      <c r="AH16" s="265" t="str">
        <f ca="1">IF(AND('Mapa final'!$H$15="Alta",'Mapa final'!$L$15="Catastrófico"),CONCATENATE("R",'Mapa final'!$A$15),"")</f>
        <v/>
      </c>
      <c r="AI16" s="266"/>
      <c r="AJ16" s="266" t="str">
        <f ca="1">IF(AND('Mapa final'!$H$21="Alta",'Mapa final'!$L$21="Catastrófico"),CONCATENATE("R",'Mapa final'!$A$21),"")</f>
        <v/>
      </c>
      <c r="AK16" s="266"/>
      <c r="AL16" s="266" t="str">
        <f ca="1">IF(AND('Mapa final'!$H$27="Alta",'Mapa final'!$L$27="Catastrófico"),CONCATENATE("R",'Mapa final'!$A$27),"")</f>
        <v/>
      </c>
      <c r="AM16" s="267"/>
      <c r="AN16" s="49"/>
      <c r="AO16" s="221"/>
      <c r="AP16" s="222"/>
      <c r="AQ16" s="222"/>
      <c r="AR16" s="222"/>
      <c r="AS16" s="222"/>
      <c r="AT16" s="223"/>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row>
    <row r="17" spans="1:80" ht="15" customHeight="1" x14ac:dyDescent="0.25">
      <c r="A17" s="49"/>
      <c r="B17" s="207"/>
      <c r="C17" s="207"/>
      <c r="D17" s="208"/>
      <c r="E17" s="248"/>
      <c r="F17" s="249"/>
      <c r="G17" s="249"/>
      <c r="H17" s="249"/>
      <c r="I17" s="249"/>
      <c r="J17" s="274"/>
      <c r="K17" s="275"/>
      <c r="L17" s="275"/>
      <c r="M17" s="275"/>
      <c r="N17" s="275"/>
      <c r="O17" s="276"/>
      <c r="P17" s="274"/>
      <c r="Q17" s="275"/>
      <c r="R17" s="275"/>
      <c r="S17" s="275"/>
      <c r="T17" s="275"/>
      <c r="U17" s="276"/>
      <c r="V17" s="258"/>
      <c r="W17" s="254"/>
      <c r="X17" s="254"/>
      <c r="Y17" s="254"/>
      <c r="Z17" s="254"/>
      <c r="AA17" s="255"/>
      <c r="AB17" s="258"/>
      <c r="AC17" s="254"/>
      <c r="AD17" s="254"/>
      <c r="AE17" s="254"/>
      <c r="AF17" s="254"/>
      <c r="AG17" s="255"/>
      <c r="AH17" s="265"/>
      <c r="AI17" s="266"/>
      <c r="AJ17" s="266"/>
      <c r="AK17" s="266"/>
      <c r="AL17" s="266"/>
      <c r="AM17" s="267"/>
      <c r="AN17" s="49"/>
      <c r="AO17" s="221"/>
      <c r="AP17" s="222"/>
      <c r="AQ17" s="222"/>
      <c r="AR17" s="222"/>
      <c r="AS17" s="222"/>
      <c r="AT17" s="223"/>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row>
    <row r="18" spans="1:80" ht="15" customHeight="1" x14ac:dyDescent="0.25">
      <c r="A18" s="49"/>
      <c r="B18" s="207"/>
      <c r="C18" s="207"/>
      <c r="D18" s="208"/>
      <c r="E18" s="248"/>
      <c r="F18" s="249"/>
      <c r="G18" s="249"/>
      <c r="H18" s="249"/>
      <c r="I18" s="249"/>
      <c r="J18" s="274" t="str">
        <f ca="1">IF(AND('Mapa final'!$H$33="Alta",'Mapa final'!$L$33="Leve"),CONCATENATE("R",'Mapa final'!$A$33),"")</f>
        <v/>
      </c>
      <c r="K18" s="275"/>
      <c r="L18" s="275" t="str">
        <f ca="1">IF(AND('Mapa final'!$H$39="Alta",'Mapa final'!$L$39="Leve"),CONCATENATE("R",'Mapa final'!$A$39),"")</f>
        <v/>
      </c>
      <c r="M18" s="275"/>
      <c r="N18" s="275" t="str">
        <f ca="1">IF(AND('Mapa final'!$H$45="Alta",'Mapa final'!$L$45="Leve"),CONCATENATE("R",'Mapa final'!$A$45),"")</f>
        <v/>
      </c>
      <c r="O18" s="276"/>
      <c r="P18" s="274" t="str">
        <f ca="1">IF(AND('Mapa final'!$H$33="Alta",'Mapa final'!$L$33="Menor"),CONCATENATE("R",'Mapa final'!$A$33),"")</f>
        <v/>
      </c>
      <c r="Q18" s="275"/>
      <c r="R18" s="275" t="str">
        <f ca="1">IF(AND('Mapa final'!$H$39="Alta",'Mapa final'!$L$39="Menor"),CONCATENATE("R",'Mapa final'!$A$39),"")</f>
        <v/>
      </c>
      <c r="S18" s="275"/>
      <c r="T18" s="275" t="str">
        <f ca="1">IF(AND('Mapa final'!$H$45="Alta",'Mapa final'!$L$45="Menor"),CONCATENATE("R",'Mapa final'!$A$45),"")</f>
        <v/>
      </c>
      <c r="U18" s="276"/>
      <c r="V18" s="258" t="str">
        <f ca="1">IF(AND('Mapa final'!$H$33="Alta",'Mapa final'!$L$33="Moderado"),CONCATENATE("R",'Mapa final'!$A$33),"")</f>
        <v/>
      </c>
      <c r="W18" s="254"/>
      <c r="X18" s="254" t="str">
        <f ca="1">IF(AND('Mapa final'!$H$39="Alta",'Mapa final'!$L$39="Moderado"),CONCATENATE("R",'Mapa final'!$A$39),"")</f>
        <v/>
      </c>
      <c r="Y18" s="254"/>
      <c r="Z18" s="254" t="str">
        <f ca="1">IF(AND('Mapa final'!$H$45="Alta",'Mapa final'!$L$45="Moderado"),CONCATENATE("R",'Mapa final'!$A$45),"")</f>
        <v/>
      </c>
      <c r="AA18" s="255"/>
      <c r="AB18" s="258" t="str">
        <f ca="1">IF(AND('Mapa final'!$H$33="Alta",'Mapa final'!$L$33="Mayor"),CONCATENATE("R",'Mapa final'!$A$33),"")</f>
        <v/>
      </c>
      <c r="AC18" s="254"/>
      <c r="AD18" s="254" t="str">
        <f ca="1">IF(AND('Mapa final'!$H$39="Alta",'Mapa final'!$L$39="Mayor"),CONCATENATE("R",'Mapa final'!$A$39),"")</f>
        <v/>
      </c>
      <c r="AE18" s="254"/>
      <c r="AF18" s="254" t="str">
        <f ca="1">IF(AND('Mapa final'!$H$45="Alta",'Mapa final'!$L$45="Mayor"),CONCATENATE("R",'Mapa final'!$A$45),"")</f>
        <v/>
      </c>
      <c r="AG18" s="255"/>
      <c r="AH18" s="265" t="str">
        <f ca="1">IF(AND('Mapa final'!$H$33="Alta",'Mapa final'!$L$33="Catastrófico"),CONCATENATE("R",'Mapa final'!$A$33),"")</f>
        <v/>
      </c>
      <c r="AI18" s="266"/>
      <c r="AJ18" s="266" t="str">
        <f ca="1">IF(AND('Mapa final'!$H$39="Alta",'Mapa final'!$L$39="Catastrófico"),CONCATENATE("R",'Mapa final'!$A$39),"")</f>
        <v/>
      </c>
      <c r="AK18" s="266"/>
      <c r="AL18" s="266" t="str">
        <f ca="1">IF(AND('Mapa final'!$H$45="Alta",'Mapa final'!$L$45="Catastrófico"),CONCATENATE("R",'Mapa final'!$A$45),"")</f>
        <v/>
      </c>
      <c r="AM18" s="267"/>
      <c r="AN18" s="49"/>
      <c r="AO18" s="221"/>
      <c r="AP18" s="222"/>
      <c r="AQ18" s="222"/>
      <c r="AR18" s="222"/>
      <c r="AS18" s="222"/>
      <c r="AT18" s="223"/>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row>
    <row r="19" spans="1:80" ht="15" customHeight="1" x14ac:dyDescent="0.25">
      <c r="A19" s="49"/>
      <c r="B19" s="207"/>
      <c r="C19" s="207"/>
      <c r="D19" s="208"/>
      <c r="E19" s="248"/>
      <c r="F19" s="249"/>
      <c r="G19" s="249"/>
      <c r="H19" s="249"/>
      <c r="I19" s="249"/>
      <c r="J19" s="274"/>
      <c r="K19" s="275"/>
      <c r="L19" s="275"/>
      <c r="M19" s="275"/>
      <c r="N19" s="275"/>
      <c r="O19" s="276"/>
      <c r="P19" s="274"/>
      <c r="Q19" s="275"/>
      <c r="R19" s="275"/>
      <c r="S19" s="275"/>
      <c r="T19" s="275"/>
      <c r="U19" s="276"/>
      <c r="V19" s="258"/>
      <c r="W19" s="254"/>
      <c r="X19" s="254"/>
      <c r="Y19" s="254"/>
      <c r="Z19" s="254"/>
      <c r="AA19" s="255"/>
      <c r="AB19" s="258"/>
      <c r="AC19" s="254"/>
      <c r="AD19" s="254"/>
      <c r="AE19" s="254"/>
      <c r="AF19" s="254"/>
      <c r="AG19" s="255"/>
      <c r="AH19" s="265"/>
      <c r="AI19" s="266"/>
      <c r="AJ19" s="266"/>
      <c r="AK19" s="266"/>
      <c r="AL19" s="266"/>
      <c r="AM19" s="267"/>
      <c r="AN19" s="49"/>
      <c r="AO19" s="221"/>
      <c r="AP19" s="222"/>
      <c r="AQ19" s="222"/>
      <c r="AR19" s="222"/>
      <c r="AS19" s="222"/>
      <c r="AT19" s="223"/>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row>
    <row r="20" spans="1:80" ht="15" customHeight="1" x14ac:dyDescent="0.25">
      <c r="A20" s="49"/>
      <c r="B20" s="207"/>
      <c r="C20" s="207"/>
      <c r="D20" s="208"/>
      <c r="E20" s="248"/>
      <c r="F20" s="249"/>
      <c r="G20" s="249"/>
      <c r="H20" s="249"/>
      <c r="I20" s="249"/>
      <c r="J20" s="274" t="str">
        <f ca="1">IF(AND('Mapa final'!$H$51="Alta",'Mapa final'!$L$51="Leve"),CONCATENATE("R",'Mapa final'!$A$51),"")</f>
        <v/>
      </c>
      <c r="K20" s="275"/>
      <c r="L20" s="275" t="str">
        <f>IF(AND('Mapa final'!$H$57="Alta",'Mapa final'!$L$57="Leve"),CONCATENATE("R",'Mapa final'!$A$57),"")</f>
        <v/>
      </c>
      <c r="M20" s="275"/>
      <c r="N20" s="275" t="str">
        <f>IF(AND('Mapa final'!$H$63="Alta",'Mapa final'!$L$63="Leve"),CONCATENATE("R",'Mapa final'!$A$63),"")</f>
        <v/>
      </c>
      <c r="O20" s="276"/>
      <c r="P20" s="274" t="str">
        <f ca="1">IF(AND('Mapa final'!$H$51="Alta",'Mapa final'!$L$51="Menor"),CONCATENATE("R",'Mapa final'!$A$51),"")</f>
        <v/>
      </c>
      <c r="Q20" s="275"/>
      <c r="R20" s="275" t="str">
        <f>IF(AND('Mapa final'!$H$57="Alta",'Mapa final'!$L$57="Menor"),CONCATENATE("R",'Mapa final'!$A$57),"")</f>
        <v/>
      </c>
      <c r="S20" s="275"/>
      <c r="T20" s="275" t="str">
        <f>IF(AND('Mapa final'!$H$63="Alta",'Mapa final'!$L$63="Menor"),CONCATENATE("R",'Mapa final'!$A$63),"")</f>
        <v/>
      </c>
      <c r="U20" s="276"/>
      <c r="V20" s="258" t="str">
        <f ca="1">IF(AND('Mapa final'!$H$51="Alta",'Mapa final'!$L$51="Moderado"),CONCATENATE("R",'Mapa final'!$A$51),"")</f>
        <v/>
      </c>
      <c r="W20" s="254"/>
      <c r="X20" s="254" t="str">
        <f>IF(AND('Mapa final'!$H$57="Alta",'Mapa final'!$L$57="Moderado"),CONCATENATE("R",'Mapa final'!$A$57),"")</f>
        <v/>
      </c>
      <c r="Y20" s="254"/>
      <c r="Z20" s="254" t="str">
        <f>IF(AND('Mapa final'!$H$63="Alta",'Mapa final'!$L$63="Moderado"),CONCATENATE("R",'Mapa final'!$A$63),"")</f>
        <v/>
      </c>
      <c r="AA20" s="255"/>
      <c r="AB20" s="258" t="str">
        <f ca="1">IF(AND('Mapa final'!$H$51="Alta",'Mapa final'!$L$51="Mayor"),CONCATENATE("R",'Mapa final'!$A$51),"")</f>
        <v/>
      </c>
      <c r="AC20" s="254"/>
      <c r="AD20" s="254" t="str">
        <f>IF(AND('Mapa final'!$H$57="Alta",'Mapa final'!$L$57="Mayor"),CONCATENATE("R",'Mapa final'!$A$57),"")</f>
        <v/>
      </c>
      <c r="AE20" s="254"/>
      <c r="AF20" s="254" t="str">
        <f>IF(AND('Mapa final'!$H$63="Alta",'Mapa final'!$L$63="Mayor"),CONCATENATE("R",'Mapa final'!$A$63),"")</f>
        <v/>
      </c>
      <c r="AG20" s="255"/>
      <c r="AH20" s="265" t="str">
        <f ca="1">IF(AND('Mapa final'!$H$51="Alta",'Mapa final'!$L$51="Catastrófico"),CONCATENATE("R",'Mapa final'!$A$51),"")</f>
        <v/>
      </c>
      <c r="AI20" s="266"/>
      <c r="AJ20" s="266" t="str">
        <f>IF(AND('Mapa final'!$H$57="Alta",'Mapa final'!$L$57="Catastrófico"),CONCATENATE("R",'Mapa final'!$A$57),"")</f>
        <v/>
      </c>
      <c r="AK20" s="266"/>
      <c r="AL20" s="266" t="str">
        <f>IF(AND('Mapa final'!$H$63="Alta",'Mapa final'!$L$63="Catastrófico"),CONCATENATE("R",'Mapa final'!$A$63),"")</f>
        <v/>
      </c>
      <c r="AM20" s="267"/>
      <c r="AN20" s="49"/>
      <c r="AO20" s="221"/>
      <c r="AP20" s="222"/>
      <c r="AQ20" s="222"/>
      <c r="AR20" s="222"/>
      <c r="AS20" s="222"/>
      <c r="AT20" s="223"/>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row>
    <row r="21" spans="1:80" ht="15.75" customHeight="1" thickBot="1" x14ac:dyDescent="0.3">
      <c r="A21" s="49"/>
      <c r="B21" s="207"/>
      <c r="C21" s="207"/>
      <c r="D21" s="208"/>
      <c r="E21" s="251"/>
      <c r="F21" s="252"/>
      <c r="G21" s="252"/>
      <c r="H21" s="252"/>
      <c r="I21" s="252"/>
      <c r="J21" s="277"/>
      <c r="K21" s="278"/>
      <c r="L21" s="278"/>
      <c r="M21" s="278"/>
      <c r="N21" s="278"/>
      <c r="O21" s="279"/>
      <c r="P21" s="277"/>
      <c r="Q21" s="278"/>
      <c r="R21" s="278"/>
      <c r="S21" s="278"/>
      <c r="T21" s="278"/>
      <c r="U21" s="279"/>
      <c r="V21" s="262"/>
      <c r="W21" s="263"/>
      <c r="X21" s="263"/>
      <c r="Y21" s="263"/>
      <c r="Z21" s="263"/>
      <c r="AA21" s="264"/>
      <c r="AB21" s="262"/>
      <c r="AC21" s="263"/>
      <c r="AD21" s="263"/>
      <c r="AE21" s="263"/>
      <c r="AF21" s="263"/>
      <c r="AG21" s="264"/>
      <c r="AH21" s="268"/>
      <c r="AI21" s="269"/>
      <c r="AJ21" s="269"/>
      <c r="AK21" s="269"/>
      <c r="AL21" s="269"/>
      <c r="AM21" s="270"/>
      <c r="AN21" s="49"/>
      <c r="AO21" s="224"/>
      <c r="AP21" s="225"/>
      <c r="AQ21" s="225"/>
      <c r="AR21" s="225"/>
      <c r="AS21" s="225"/>
      <c r="AT21" s="226"/>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row>
    <row r="22" spans="1:80" x14ac:dyDescent="0.25">
      <c r="A22" s="49"/>
      <c r="B22" s="207"/>
      <c r="C22" s="207"/>
      <c r="D22" s="208"/>
      <c r="E22" s="245" t="s">
        <v>113</v>
      </c>
      <c r="F22" s="246"/>
      <c r="G22" s="246"/>
      <c r="H22" s="246"/>
      <c r="I22" s="247"/>
      <c r="J22" s="280" t="e">
        <f>IF(AND('Mapa final'!#REF!="Media",'Mapa final'!#REF!="Leve"),CONCATENATE("R",'Mapa final'!#REF!),"")</f>
        <v>#REF!</v>
      </c>
      <c r="K22" s="281"/>
      <c r="L22" s="281" t="e">
        <f>IF(AND('Mapa final'!#REF!="Media",'Mapa final'!#REF!="Leve"),CONCATENATE("R",'Mapa final'!#REF!),"")</f>
        <v>#REF!</v>
      </c>
      <c r="M22" s="281"/>
      <c r="N22" s="281" t="str">
        <f ca="1">IF(AND('Mapa final'!$H$9="Media",'Mapa final'!$L$9="Leve"),CONCATENATE("R",'Mapa final'!$A$9),"")</f>
        <v/>
      </c>
      <c r="O22" s="282"/>
      <c r="P22" s="280" t="e">
        <f>IF(AND('Mapa final'!#REF!="Media",'Mapa final'!#REF!="Menor"),CONCATENATE("R",'Mapa final'!#REF!),"")</f>
        <v>#REF!</v>
      </c>
      <c r="Q22" s="281"/>
      <c r="R22" s="281" t="e">
        <f>IF(AND('Mapa final'!#REF!="Media",'Mapa final'!#REF!="Menor"),CONCATENATE("R",'Mapa final'!#REF!),"")</f>
        <v>#REF!</v>
      </c>
      <c r="S22" s="281"/>
      <c r="T22" s="281" t="str">
        <f ca="1">IF(AND('Mapa final'!$H$9="Media",'Mapa final'!$L$9="Menor"),CONCATENATE("R",'Mapa final'!$A$9),"")</f>
        <v/>
      </c>
      <c r="U22" s="282"/>
      <c r="V22" s="280" t="e">
        <f>IF(AND('Mapa final'!#REF!="Media",'Mapa final'!#REF!="Moderado"),CONCATENATE("R",'Mapa final'!#REF!),"")</f>
        <v>#REF!</v>
      </c>
      <c r="W22" s="281"/>
      <c r="X22" s="281" t="e">
        <f>IF(AND('Mapa final'!#REF!="Media",'Mapa final'!#REF!="Moderado"),CONCATENATE("R",'Mapa final'!#REF!),"")</f>
        <v>#REF!</v>
      </c>
      <c r="Y22" s="281"/>
      <c r="Z22" s="281" t="str">
        <f ca="1">IF(AND('Mapa final'!$H$9="Media",'Mapa final'!$L$9="Moderado"),CONCATENATE("R",'Mapa final'!$A$9),"")</f>
        <v/>
      </c>
      <c r="AA22" s="282"/>
      <c r="AB22" s="256" t="e">
        <f>IF(AND('Mapa final'!#REF!="Media",'Mapa final'!#REF!="Mayor"),CONCATENATE("R",'Mapa final'!#REF!),"")</f>
        <v>#REF!</v>
      </c>
      <c r="AC22" s="257"/>
      <c r="AD22" s="257" t="e">
        <f>IF(AND('Mapa final'!#REF!="Media",'Mapa final'!#REF!="Mayor"),CONCATENATE("R",'Mapa final'!#REF!),"")</f>
        <v>#REF!</v>
      </c>
      <c r="AE22" s="257"/>
      <c r="AF22" s="257" t="str">
        <f ca="1">IF(AND('Mapa final'!$H$9="Media",'Mapa final'!$L$9="Mayor"),CONCATENATE("R",'Mapa final'!$A$9),"")</f>
        <v>R1</v>
      </c>
      <c r="AG22" s="259"/>
      <c r="AH22" s="271" t="e">
        <f>IF(AND('Mapa final'!#REF!="Media",'Mapa final'!#REF!="Catastrófico"),CONCATENATE("R",'Mapa final'!#REF!),"")</f>
        <v>#REF!</v>
      </c>
      <c r="AI22" s="272"/>
      <c r="AJ22" s="272" t="e">
        <f>IF(AND('Mapa final'!#REF!="Media",'Mapa final'!#REF!="Catastrófico"),CONCATENATE("R",'Mapa final'!#REF!),"")</f>
        <v>#REF!</v>
      </c>
      <c r="AK22" s="272"/>
      <c r="AL22" s="272" t="str">
        <f ca="1">IF(AND('Mapa final'!$H$9="Media",'Mapa final'!$L$9="Catastrófico"),CONCATENATE("R",'Mapa final'!$A$9),"")</f>
        <v/>
      </c>
      <c r="AM22" s="273"/>
      <c r="AN22" s="49"/>
      <c r="AO22" s="227" t="s">
        <v>79</v>
      </c>
      <c r="AP22" s="228"/>
      <c r="AQ22" s="228"/>
      <c r="AR22" s="228"/>
      <c r="AS22" s="228"/>
      <c r="AT22" s="22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row>
    <row r="23" spans="1:80" x14ac:dyDescent="0.25">
      <c r="A23" s="49"/>
      <c r="B23" s="207"/>
      <c r="C23" s="207"/>
      <c r="D23" s="208"/>
      <c r="E23" s="248"/>
      <c r="F23" s="249"/>
      <c r="G23" s="249"/>
      <c r="H23" s="249"/>
      <c r="I23" s="250"/>
      <c r="J23" s="274"/>
      <c r="K23" s="275"/>
      <c r="L23" s="275"/>
      <c r="M23" s="275"/>
      <c r="N23" s="275"/>
      <c r="O23" s="276"/>
      <c r="P23" s="274"/>
      <c r="Q23" s="275"/>
      <c r="R23" s="275"/>
      <c r="S23" s="275"/>
      <c r="T23" s="275"/>
      <c r="U23" s="276"/>
      <c r="V23" s="274"/>
      <c r="W23" s="275"/>
      <c r="X23" s="275"/>
      <c r="Y23" s="275"/>
      <c r="Z23" s="275"/>
      <c r="AA23" s="276"/>
      <c r="AB23" s="258"/>
      <c r="AC23" s="254"/>
      <c r="AD23" s="254"/>
      <c r="AE23" s="254"/>
      <c r="AF23" s="254"/>
      <c r="AG23" s="255"/>
      <c r="AH23" s="265"/>
      <c r="AI23" s="266"/>
      <c r="AJ23" s="266"/>
      <c r="AK23" s="266"/>
      <c r="AL23" s="266"/>
      <c r="AM23" s="267"/>
      <c r="AN23" s="49"/>
      <c r="AO23" s="230"/>
      <c r="AP23" s="231"/>
      <c r="AQ23" s="231"/>
      <c r="AR23" s="231"/>
      <c r="AS23" s="231"/>
      <c r="AT23" s="232"/>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row>
    <row r="24" spans="1:80" x14ac:dyDescent="0.25">
      <c r="A24" s="49"/>
      <c r="B24" s="207"/>
      <c r="C24" s="207"/>
      <c r="D24" s="208"/>
      <c r="E24" s="248"/>
      <c r="F24" s="249"/>
      <c r="G24" s="249"/>
      <c r="H24" s="249"/>
      <c r="I24" s="250"/>
      <c r="J24" s="274" t="str">
        <f ca="1">IF(AND('Mapa final'!$H$15="Media",'Mapa final'!$L$15="Leve"),CONCATENATE("R",'Mapa final'!$A$15),"")</f>
        <v/>
      </c>
      <c r="K24" s="275"/>
      <c r="L24" s="275" t="str">
        <f ca="1">IF(AND('Mapa final'!$H$21="Media",'Mapa final'!$L$21="Leve"),CONCATENATE("R",'Mapa final'!$A$21),"")</f>
        <v/>
      </c>
      <c r="M24" s="275"/>
      <c r="N24" s="275" t="str">
        <f ca="1">IF(AND('Mapa final'!$H$27="Media",'Mapa final'!$L$27="Leve"),CONCATENATE("R",'Mapa final'!$A$27),"")</f>
        <v/>
      </c>
      <c r="O24" s="276"/>
      <c r="P24" s="274" t="str">
        <f ca="1">IF(AND('Mapa final'!$H$15="Media",'Mapa final'!$L$15="Menor"),CONCATENATE("R",'Mapa final'!$A$15),"")</f>
        <v/>
      </c>
      <c r="Q24" s="275"/>
      <c r="R24" s="275" t="str">
        <f ca="1">IF(AND('Mapa final'!$H$21="Media",'Mapa final'!$L$21="Menor"),CONCATENATE("R",'Mapa final'!$A$21),"")</f>
        <v/>
      </c>
      <c r="S24" s="275"/>
      <c r="T24" s="275" t="str">
        <f ca="1">IF(AND('Mapa final'!$H$27="Media",'Mapa final'!$L$27="Menor"),CONCATENATE("R",'Mapa final'!$A$27),"")</f>
        <v/>
      </c>
      <c r="U24" s="276"/>
      <c r="V24" s="274" t="str">
        <f ca="1">IF(AND('Mapa final'!$H$15="Media",'Mapa final'!$L$15="Moderado"),CONCATENATE("R",'Mapa final'!$A$15),"")</f>
        <v/>
      </c>
      <c r="W24" s="275"/>
      <c r="X24" s="275" t="str">
        <f ca="1">IF(AND('Mapa final'!$H$21="Media",'Mapa final'!$L$21="Moderado"),CONCATENATE("R",'Mapa final'!$A$21),"")</f>
        <v/>
      </c>
      <c r="Y24" s="275"/>
      <c r="Z24" s="275" t="str">
        <f ca="1">IF(AND('Mapa final'!$H$27="Media",'Mapa final'!$L$27="Moderado"),CONCATENATE("R",'Mapa final'!$A$27),"")</f>
        <v/>
      </c>
      <c r="AA24" s="276"/>
      <c r="AB24" s="258" t="str">
        <f ca="1">IF(AND('Mapa final'!$H$15="Media",'Mapa final'!$L$15="Mayor"),CONCATENATE("R",'Mapa final'!$A$15),"")</f>
        <v>R2</v>
      </c>
      <c r="AC24" s="254"/>
      <c r="AD24" s="254" t="str">
        <f ca="1">IF(AND('Mapa final'!$H$21="Media",'Mapa final'!$L$21="Mayor"),CONCATENATE("R",'Mapa final'!$A$21),"")</f>
        <v>R3</v>
      </c>
      <c r="AE24" s="254"/>
      <c r="AF24" s="254" t="str">
        <f ca="1">IF(AND('Mapa final'!$H$27="Media",'Mapa final'!$L$27="Mayor"),CONCATENATE("R",'Mapa final'!$A$27),"")</f>
        <v>R4</v>
      </c>
      <c r="AG24" s="255"/>
      <c r="AH24" s="265" t="str">
        <f ca="1">IF(AND('Mapa final'!$H$15="Media",'Mapa final'!$L$15="Catastrófico"),CONCATENATE("R",'Mapa final'!$A$15),"")</f>
        <v/>
      </c>
      <c r="AI24" s="266"/>
      <c r="AJ24" s="266" t="str">
        <f ca="1">IF(AND('Mapa final'!$H$21="Media",'Mapa final'!$L$21="Catastrófico"),CONCATENATE("R",'Mapa final'!$A$21),"")</f>
        <v/>
      </c>
      <c r="AK24" s="266"/>
      <c r="AL24" s="266" t="str">
        <f ca="1">IF(AND('Mapa final'!$H$27="Media",'Mapa final'!$L$27="Catastrófico"),CONCATENATE("R",'Mapa final'!$A$27),"")</f>
        <v/>
      </c>
      <c r="AM24" s="267"/>
      <c r="AN24" s="49"/>
      <c r="AO24" s="230"/>
      <c r="AP24" s="231"/>
      <c r="AQ24" s="231"/>
      <c r="AR24" s="231"/>
      <c r="AS24" s="231"/>
      <c r="AT24" s="232"/>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row>
    <row r="25" spans="1:80" x14ac:dyDescent="0.25">
      <c r="A25" s="49"/>
      <c r="B25" s="207"/>
      <c r="C25" s="207"/>
      <c r="D25" s="208"/>
      <c r="E25" s="248"/>
      <c r="F25" s="249"/>
      <c r="G25" s="249"/>
      <c r="H25" s="249"/>
      <c r="I25" s="250"/>
      <c r="J25" s="274"/>
      <c r="K25" s="275"/>
      <c r="L25" s="275"/>
      <c r="M25" s="275"/>
      <c r="N25" s="275"/>
      <c r="O25" s="276"/>
      <c r="P25" s="274"/>
      <c r="Q25" s="275"/>
      <c r="R25" s="275"/>
      <c r="S25" s="275"/>
      <c r="T25" s="275"/>
      <c r="U25" s="276"/>
      <c r="V25" s="274"/>
      <c r="W25" s="275"/>
      <c r="X25" s="275"/>
      <c r="Y25" s="275"/>
      <c r="Z25" s="275"/>
      <c r="AA25" s="276"/>
      <c r="AB25" s="258"/>
      <c r="AC25" s="254"/>
      <c r="AD25" s="254"/>
      <c r="AE25" s="254"/>
      <c r="AF25" s="254"/>
      <c r="AG25" s="255"/>
      <c r="AH25" s="265"/>
      <c r="AI25" s="266"/>
      <c r="AJ25" s="266"/>
      <c r="AK25" s="266"/>
      <c r="AL25" s="266"/>
      <c r="AM25" s="267"/>
      <c r="AN25" s="49"/>
      <c r="AO25" s="230"/>
      <c r="AP25" s="231"/>
      <c r="AQ25" s="231"/>
      <c r="AR25" s="231"/>
      <c r="AS25" s="231"/>
      <c r="AT25" s="232"/>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row>
    <row r="26" spans="1:80" x14ac:dyDescent="0.25">
      <c r="A26" s="49"/>
      <c r="B26" s="207"/>
      <c r="C26" s="207"/>
      <c r="D26" s="208"/>
      <c r="E26" s="248"/>
      <c r="F26" s="249"/>
      <c r="G26" s="249"/>
      <c r="H26" s="249"/>
      <c r="I26" s="250"/>
      <c r="J26" s="274" t="str">
        <f ca="1">IF(AND('Mapa final'!$H$33="Media",'Mapa final'!$L$33="Leve"),CONCATENATE("R",'Mapa final'!$A$33),"")</f>
        <v/>
      </c>
      <c r="K26" s="275"/>
      <c r="L26" s="275" t="str">
        <f ca="1">IF(AND('Mapa final'!$H$39="Media",'Mapa final'!$L$39="Leve"),CONCATENATE("R",'Mapa final'!$A$39),"")</f>
        <v/>
      </c>
      <c r="M26" s="275"/>
      <c r="N26" s="275" t="str">
        <f ca="1">IF(AND('Mapa final'!$H$45="Media",'Mapa final'!$L$45="Leve"),CONCATENATE("R",'Mapa final'!$A$45),"")</f>
        <v/>
      </c>
      <c r="O26" s="276"/>
      <c r="P26" s="274" t="str">
        <f ca="1">IF(AND('Mapa final'!$H$33="Media",'Mapa final'!$L$33="Menor"),CONCATENATE("R",'Mapa final'!$A$33),"")</f>
        <v/>
      </c>
      <c r="Q26" s="275"/>
      <c r="R26" s="275" t="str">
        <f ca="1">IF(AND('Mapa final'!$H$39="Media",'Mapa final'!$L$39="Menor"),CONCATENATE("R",'Mapa final'!$A$39),"")</f>
        <v/>
      </c>
      <c r="S26" s="275"/>
      <c r="T26" s="275" t="str">
        <f ca="1">IF(AND('Mapa final'!$H$45="Media",'Mapa final'!$L$45="Menor"),CONCATENATE("R",'Mapa final'!$A$45),"")</f>
        <v/>
      </c>
      <c r="U26" s="276"/>
      <c r="V26" s="274" t="str">
        <f ca="1">IF(AND('Mapa final'!$H$33="Media",'Mapa final'!$L$33="Moderado"),CONCATENATE("R",'Mapa final'!$A$33),"")</f>
        <v/>
      </c>
      <c r="W26" s="275"/>
      <c r="X26" s="275" t="str">
        <f ca="1">IF(AND('Mapa final'!$H$39="Media",'Mapa final'!$L$39="Moderado"),CONCATENATE("R",'Mapa final'!$A$39),"")</f>
        <v/>
      </c>
      <c r="Y26" s="275"/>
      <c r="Z26" s="275" t="str">
        <f ca="1">IF(AND('Mapa final'!$H$45="Media",'Mapa final'!$L$45="Moderado"),CONCATENATE("R",'Mapa final'!$A$45),"")</f>
        <v/>
      </c>
      <c r="AA26" s="276"/>
      <c r="AB26" s="258" t="str">
        <f ca="1">IF(AND('Mapa final'!$H$33="Media",'Mapa final'!$L$33="Mayor"),CONCATENATE("R",'Mapa final'!$A$33),"")</f>
        <v/>
      </c>
      <c r="AC26" s="254"/>
      <c r="AD26" s="254" t="str">
        <f ca="1">IF(AND('Mapa final'!$H$39="Media",'Mapa final'!$L$39="Mayor"),CONCATENATE("R",'Mapa final'!$A$39),"")</f>
        <v/>
      </c>
      <c r="AE26" s="254"/>
      <c r="AF26" s="254" t="str">
        <f ca="1">IF(AND('Mapa final'!$H$45="Media",'Mapa final'!$L$45="Mayor"),CONCATENATE("R",'Mapa final'!$A$45),"")</f>
        <v/>
      </c>
      <c r="AG26" s="255"/>
      <c r="AH26" s="265" t="str">
        <f ca="1">IF(AND('Mapa final'!$H$33="Media",'Mapa final'!$L$33="Catastrófico"),CONCATENATE("R",'Mapa final'!$A$33),"")</f>
        <v/>
      </c>
      <c r="AI26" s="266"/>
      <c r="AJ26" s="266" t="str">
        <f ca="1">IF(AND('Mapa final'!$H$39="Media",'Mapa final'!$L$39="Catastrófico"),CONCATENATE("R",'Mapa final'!$A$39),"")</f>
        <v/>
      </c>
      <c r="AK26" s="266"/>
      <c r="AL26" s="266" t="str">
        <f ca="1">IF(AND('Mapa final'!$H$45="Media",'Mapa final'!$L$45="Catastrófico"),CONCATENATE("R",'Mapa final'!$A$45),"")</f>
        <v/>
      </c>
      <c r="AM26" s="267"/>
      <c r="AN26" s="49"/>
      <c r="AO26" s="230"/>
      <c r="AP26" s="231"/>
      <c r="AQ26" s="231"/>
      <c r="AR26" s="231"/>
      <c r="AS26" s="231"/>
      <c r="AT26" s="232"/>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row>
    <row r="27" spans="1:80" x14ac:dyDescent="0.25">
      <c r="A27" s="49"/>
      <c r="B27" s="207"/>
      <c r="C27" s="207"/>
      <c r="D27" s="208"/>
      <c r="E27" s="248"/>
      <c r="F27" s="249"/>
      <c r="G27" s="249"/>
      <c r="H27" s="249"/>
      <c r="I27" s="250"/>
      <c r="J27" s="274"/>
      <c r="K27" s="275"/>
      <c r="L27" s="275"/>
      <c r="M27" s="275"/>
      <c r="N27" s="275"/>
      <c r="O27" s="276"/>
      <c r="P27" s="274"/>
      <c r="Q27" s="275"/>
      <c r="R27" s="275"/>
      <c r="S27" s="275"/>
      <c r="T27" s="275"/>
      <c r="U27" s="276"/>
      <c r="V27" s="274"/>
      <c r="W27" s="275"/>
      <c r="X27" s="275"/>
      <c r="Y27" s="275"/>
      <c r="Z27" s="275"/>
      <c r="AA27" s="276"/>
      <c r="AB27" s="258"/>
      <c r="AC27" s="254"/>
      <c r="AD27" s="254"/>
      <c r="AE27" s="254"/>
      <c r="AF27" s="254"/>
      <c r="AG27" s="255"/>
      <c r="AH27" s="265"/>
      <c r="AI27" s="266"/>
      <c r="AJ27" s="266"/>
      <c r="AK27" s="266"/>
      <c r="AL27" s="266"/>
      <c r="AM27" s="267"/>
      <c r="AN27" s="49"/>
      <c r="AO27" s="230"/>
      <c r="AP27" s="231"/>
      <c r="AQ27" s="231"/>
      <c r="AR27" s="231"/>
      <c r="AS27" s="231"/>
      <c r="AT27" s="232"/>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row>
    <row r="28" spans="1:80" x14ac:dyDescent="0.25">
      <c r="A28" s="49"/>
      <c r="B28" s="207"/>
      <c r="C28" s="207"/>
      <c r="D28" s="208"/>
      <c r="E28" s="248"/>
      <c r="F28" s="249"/>
      <c r="G28" s="249"/>
      <c r="H28" s="249"/>
      <c r="I28" s="250"/>
      <c r="J28" s="274" t="str">
        <f ca="1">IF(AND('Mapa final'!$H$51="Media",'Mapa final'!$L$51="Leve"),CONCATENATE("R",'Mapa final'!$A$51),"")</f>
        <v/>
      </c>
      <c r="K28" s="275"/>
      <c r="L28" s="275" t="str">
        <f>IF(AND('Mapa final'!$H$57="Media",'Mapa final'!$L$57="Leve"),CONCATENATE("R",'Mapa final'!$A$57),"")</f>
        <v/>
      </c>
      <c r="M28" s="275"/>
      <c r="N28" s="275" t="str">
        <f>IF(AND('Mapa final'!$H$63="Media",'Mapa final'!$L$63="Leve"),CONCATENATE("R",'Mapa final'!$A$63),"")</f>
        <v/>
      </c>
      <c r="O28" s="276"/>
      <c r="P28" s="274" t="str">
        <f ca="1">IF(AND('Mapa final'!$H$51="Media",'Mapa final'!$L$51="Menor"),CONCATENATE("R",'Mapa final'!$A$51),"")</f>
        <v/>
      </c>
      <c r="Q28" s="275"/>
      <c r="R28" s="275" t="str">
        <f>IF(AND('Mapa final'!$H$57="Media",'Mapa final'!$L$57="Menor"),CONCATENATE("R",'Mapa final'!$A$57),"")</f>
        <v/>
      </c>
      <c r="S28" s="275"/>
      <c r="T28" s="275" t="str">
        <f>IF(AND('Mapa final'!$H$63="Media",'Mapa final'!$L$63="Menor"),CONCATENATE("R",'Mapa final'!$A$63),"")</f>
        <v/>
      </c>
      <c r="U28" s="276"/>
      <c r="V28" s="274" t="str">
        <f ca="1">IF(AND('Mapa final'!$H$51="Media",'Mapa final'!$L$51="Moderado"),CONCATENATE("R",'Mapa final'!$A$51),"")</f>
        <v/>
      </c>
      <c r="W28" s="275"/>
      <c r="X28" s="275" t="str">
        <f>IF(AND('Mapa final'!$H$57="Media",'Mapa final'!$L$57="Moderado"),CONCATENATE("R",'Mapa final'!$A$57),"")</f>
        <v/>
      </c>
      <c r="Y28" s="275"/>
      <c r="Z28" s="275" t="str">
        <f>IF(AND('Mapa final'!$H$63="Media",'Mapa final'!$L$63="Moderado"),CONCATENATE("R",'Mapa final'!$A$63),"")</f>
        <v/>
      </c>
      <c r="AA28" s="276"/>
      <c r="AB28" s="258" t="str">
        <f ca="1">IF(AND('Mapa final'!$H$51="Media",'Mapa final'!$L$51="Mayor"),CONCATENATE("R",'Mapa final'!$A$51),"")</f>
        <v/>
      </c>
      <c r="AC28" s="254"/>
      <c r="AD28" s="254" t="str">
        <f>IF(AND('Mapa final'!$H$57="Media",'Mapa final'!$L$57="Mayor"),CONCATENATE("R",'Mapa final'!$A$57),"")</f>
        <v/>
      </c>
      <c r="AE28" s="254"/>
      <c r="AF28" s="254" t="str">
        <f>IF(AND('Mapa final'!$H$63="Media",'Mapa final'!$L$63="Mayor"),CONCATENATE("R",'Mapa final'!$A$63),"")</f>
        <v/>
      </c>
      <c r="AG28" s="255"/>
      <c r="AH28" s="265" t="str">
        <f ca="1">IF(AND('Mapa final'!$H$51="Media",'Mapa final'!$L$51="Catastrófico"),CONCATENATE("R",'Mapa final'!$A$51),"")</f>
        <v/>
      </c>
      <c r="AI28" s="266"/>
      <c r="AJ28" s="266" t="str">
        <f>IF(AND('Mapa final'!$H$57="Media",'Mapa final'!$L$57="Catastrófico"),CONCATENATE("R",'Mapa final'!$A$57),"")</f>
        <v/>
      </c>
      <c r="AK28" s="266"/>
      <c r="AL28" s="266" t="str">
        <f>IF(AND('Mapa final'!$H$63="Media",'Mapa final'!$L$63="Catastrófico"),CONCATENATE("R",'Mapa final'!$A$63),"")</f>
        <v/>
      </c>
      <c r="AM28" s="267"/>
      <c r="AN28" s="49"/>
      <c r="AO28" s="230"/>
      <c r="AP28" s="231"/>
      <c r="AQ28" s="231"/>
      <c r="AR28" s="231"/>
      <c r="AS28" s="231"/>
      <c r="AT28" s="232"/>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row>
    <row r="29" spans="1:80" ht="15.75" thickBot="1" x14ac:dyDescent="0.3">
      <c r="A29" s="49"/>
      <c r="B29" s="207"/>
      <c r="C29" s="207"/>
      <c r="D29" s="208"/>
      <c r="E29" s="251"/>
      <c r="F29" s="252"/>
      <c r="G29" s="252"/>
      <c r="H29" s="252"/>
      <c r="I29" s="253"/>
      <c r="J29" s="274"/>
      <c r="K29" s="275"/>
      <c r="L29" s="275"/>
      <c r="M29" s="275"/>
      <c r="N29" s="275"/>
      <c r="O29" s="276"/>
      <c r="P29" s="277"/>
      <c r="Q29" s="278"/>
      <c r="R29" s="278"/>
      <c r="S29" s="278"/>
      <c r="T29" s="278"/>
      <c r="U29" s="279"/>
      <c r="V29" s="277"/>
      <c r="W29" s="278"/>
      <c r="X29" s="278"/>
      <c r="Y29" s="278"/>
      <c r="Z29" s="278"/>
      <c r="AA29" s="279"/>
      <c r="AB29" s="262"/>
      <c r="AC29" s="263"/>
      <c r="AD29" s="263"/>
      <c r="AE29" s="263"/>
      <c r="AF29" s="263"/>
      <c r="AG29" s="264"/>
      <c r="AH29" s="268"/>
      <c r="AI29" s="269"/>
      <c r="AJ29" s="269"/>
      <c r="AK29" s="269"/>
      <c r="AL29" s="269"/>
      <c r="AM29" s="270"/>
      <c r="AN29" s="49"/>
      <c r="AO29" s="233"/>
      <c r="AP29" s="234"/>
      <c r="AQ29" s="234"/>
      <c r="AR29" s="234"/>
      <c r="AS29" s="234"/>
      <c r="AT29" s="235"/>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row>
    <row r="30" spans="1:80" x14ac:dyDescent="0.25">
      <c r="A30" s="49"/>
      <c r="B30" s="207"/>
      <c r="C30" s="207"/>
      <c r="D30" s="208"/>
      <c r="E30" s="245" t="s">
        <v>110</v>
      </c>
      <c r="F30" s="246"/>
      <c r="G30" s="246"/>
      <c r="H30" s="246"/>
      <c r="I30" s="246"/>
      <c r="J30" s="289" t="e">
        <f>IF(AND('Mapa final'!#REF!="Baja",'Mapa final'!#REF!="Leve"),CONCATENATE("R",'Mapa final'!#REF!),"")</f>
        <v>#REF!</v>
      </c>
      <c r="K30" s="290"/>
      <c r="L30" s="290" t="e">
        <f>IF(AND('Mapa final'!#REF!="Baja",'Mapa final'!#REF!="Leve"),CONCATENATE("R",'Mapa final'!#REF!),"")</f>
        <v>#REF!</v>
      </c>
      <c r="M30" s="290"/>
      <c r="N30" s="290" t="str">
        <f ca="1">IF(AND('Mapa final'!$H$9="Baja",'Mapa final'!$L$9="Leve"),CONCATENATE("R",'Mapa final'!$A$9),"")</f>
        <v/>
      </c>
      <c r="O30" s="291"/>
      <c r="P30" s="281" t="e">
        <f>IF(AND('Mapa final'!#REF!="Baja",'Mapa final'!#REF!="Menor"),CONCATENATE("R",'Mapa final'!#REF!),"")</f>
        <v>#REF!</v>
      </c>
      <c r="Q30" s="281"/>
      <c r="R30" s="281" t="e">
        <f>IF(AND('Mapa final'!#REF!="Baja",'Mapa final'!#REF!="Menor"),CONCATENATE("R",'Mapa final'!#REF!),"")</f>
        <v>#REF!</v>
      </c>
      <c r="S30" s="281"/>
      <c r="T30" s="281" t="str">
        <f ca="1">IF(AND('Mapa final'!$H$9="Baja",'Mapa final'!$L$9="Menor"),CONCATENATE("R",'Mapa final'!$A$9),"")</f>
        <v/>
      </c>
      <c r="U30" s="282"/>
      <c r="V30" s="280" t="e">
        <f>IF(AND('Mapa final'!#REF!="Baja",'Mapa final'!#REF!="Moderado"),CONCATENATE("R",'Mapa final'!#REF!),"")</f>
        <v>#REF!</v>
      </c>
      <c r="W30" s="281"/>
      <c r="X30" s="281" t="e">
        <f>IF(AND('Mapa final'!#REF!="Baja",'Mapa final'!#REF!="Moderado"),CONCATENATE("R",'Mapa final'!#REF!),"")</f>
        <v>#REF!</v>
      </c>
      <c r="Y30" s="281"/>
      <c r="Z30" s="281" t="str">
        <f ca="1">IF(AND('Mapa final'!$H$9="Baja",'Mapa final'!$L$9="Moderado"),CONCATENATE("R",'Mapa final'!$A$9),"")</f>
        <v/>
      </c>
      <c r="AA30" s="282"/>
      <c r="AB30" s="256" t="e">
        <f>IF(AND('Mapa final'!#REF!="Baja",'Mapa final'!#REF!="Mayor"),CONCATENATE("R",'Mapa final'!#REF!),"")</f>
        <v>#REF!</v>
      </c>
      <c r="AC30" s="257"/>
      <c r="AD30" s="257" t="e">
        <f>IF(AND('Mapa final'!#REF!="Baja",'Mapa final'!#REF!="Mayor"),CONCATENATE("R",'Mapa final'!#REF!),"")</f>
        <v>#REF!</v>
      </c>
      <c r="AE30" s="257"/>
      <c r="AF30" s="257" t="str">
        <f ca="1">IF(AND('Mapa final'!$H$9="Baja",'Mapa final'!$L$9="Mayor"),CONCATENATE("R",'Mapa final'!$A$9),"")</f>
        <v/>
      </c>
      <c r="AG30" s="259"/>
      <c r="AH30" s="271" t="e">
        <f>IF(AND('Mapa final'!#REF!="Baja",'Mapa final'!#REF!="Catastrófico"),CONCATENATE("R",'Mapa final'!#REF!),"")</f>
        <v>#REF!</v>
      </c>
      <c r="AI30" s="272"/>
      <c r="AJ30" s="272" t="e">
        <f>IF(AND('Mapa final'!#REF!="Baja",'Mapa final'!#REF!="Catastrófico"),CONCATENATE("R",'Mapa final'!#REF!),"")</f>
        <v>#REF!</v>
      </c>
      <c r="AK30" s="272"/>
      <c r="AL30" s="272" t="str">
        <f ca="1">IF(AND('Mapa final'!$H$9="Baja",'Mapa final'!$L$9="Catastrófico"),CONCATENATE("R",'Mapa final'!$A$9),"")</f>
        <v/>
      </c>
      <c r="AM30" s="273"/>
      <c r="AN30" s="49"/>
      <c r="AO30" s="236" t="s">
        <v>80</v>
      </c>
      <c r="AP30" s="237"/>
      <c r="AQ30" s="237"/>
      <c r="AR30" s="237"/>
      <c r="AS30" s="237"/>
      <c r="AT30" s="238"/>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row>
    <row r="31" spans="1:80" x14ac:dyDescent="0.25">
      <c r="A31" s="49"/>
      <c r="B31" s="207"/>
      <c r="C31" s="207"/>
      <c r="D31" s="208"/>
      <c r="E31" s="248"/>
      <c r="F31" s="249"/>
      <c r="G31" s="249"/>
      <c r="H31" s="249"/>
      <c r="I31" s="249"/>
      <c r="J31" s="285"/>
      <c r="K31" s="283"/>
      <c r="L31" s="283"/>
      <c r="M31" s="283"/>
      <c r="N31" s="283"/>
      <c r="O31" s="284"/>
      <c r="P31" s="275"/>
      <c r="Q31" s="275"/>
      <c r="R31" s="275"/>
      <c r="S31" s="275"/>
      <c r="T31" s="275"/>
      <c r="U31" s="276"/>
      <c r="V31" s="274"/>
      <c r="W31" s="275"/>
      <c r="X31" s="275"/>
      <c r="Y31" s="275"/>
      <c r="Z31" s="275"/>
      <c r="AA31" s="276"/>
      <c r="AB31" s="258"/>
      <c r="AC31" s="254"/>
      <c r="AD31" s="254"/>
      <c r="AE31" s="254"/>
      <c r="AF31" s="254"/>
      <c r="AG31" s="255"/>
      <c r="AH31" s="265"/>
      <c r="AI31" s="266"/>
      <c r="AJ31" s="266"/>
      <c r="AK31" s="266"/>
      <c r="AL31" s="266"/>
      <c r="AM31" s="267"/>
      <c r="AN31" s="49"/>
      <c r="AO31" s="239"/>
      <c r="AP31" s="240"/>
      <c r="AQ31" s="240"/>
      <c r="AR31" s="240"/>
      <c r="AS31" s="240"/>
      <c r="AT31" s="241"/>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row>
    <row r="32" spans="1:80" x14ac:dyDescent="0.25">
      <c r="A32" s="49"/>
      <c r="B32" s="207"/>
      <c r="C32" s="207"/>
      <c r="D32" s="208"/>
      <c r="E32" s="248"/>
      <c r="F32" s="249"/>
      <c r="G32" s="249"/>
      <c r="H32" s="249"/>
      <c r="I32" s="249"/>
      <c r="J32" s="285" t="str">
        <f ca="1">IF(AND('Mapa final'!$H$15="Baja",'Mapa final'!$L$15="Leve"),CONCATENATE("R",'Mapa final'!$A$15),"")</f>
        <v/>
      </c>
      <c r="K32" s="283"/>
      <c r="L32" s="283" t="str">
        <f ca="1">IF(AND('Mapa final'!$H$21="Baja",'Mapa final'!$L$21="Leve"),CONCATENATE("R",'Mapa final'!$A$21),"")</f>
        <v/>
      </c>
      <c r="M32" s="283"/>
      <c r="N32" s="283" t="str">
        <f ca="1">IF(AND('Mapa final'!$H$27="Baja",'Mapa final'!$L$27="Leve"),CONCATENATE("R",'Mapa final'!$A$27),"")</f>
        <v/>
      </c>
      <c r="O32" s="284"/>
      <c r="P32" s="275" t="str">
        <f ca="1">IF(AND('Mapa final'!$H$15="Baja",'Mapa final'!$L$15="Menor"),CONCATENATE("R",'Mapa final'!$A$15),"")</f>
        <v/>
      </c>
      <c r="Q32" s="275"/>
      <c r="R32" s="275" t="str">
        <f ca="1">IF(AND('Mapa final'!$H$21="Baja",'Mapa final'!$L$21="Menor"),CONCATENATE("R",'Mapa final'!$A$21),"")</f>
        <v/>
      </c>
      <c r="S32" s="275"/>
      <c r="T32" s="275" t="str">
        <f ca="1">IF(AND('Mapa final'!$H$27="Baja",'Mapa final'!$L$27="Menor"),CONCATENATE("R",'Mapa final'!$A$27),"")</f>
        <v/>
      </c>
      <c r="U32" s="276"/>
      <c r="V32" s="274" t="str">
        <f ca="1">IF(AND('Mapa final'!$H$15="Baja",'Mapa final'!$L$15="Moderado"),CONCATENATE("R",'Mapa final'!$A$15),"")</f>
        <v/>
      </c>
      <c r="W32" s="275"/>
      <c r="X32" s="275" t="str">
        <f ca="1">IF(AND('Mapa final'!$H$21="Baja",'Mapa final'!$L$21="Moderado"),CONCATENATE("R",'Mapa final'!$A$21),"")</f>
        <v/>
      </c>
      <c r="Y32" s="275"/>
      <c r="Z32" s="275" t="str">
        <f ca="1">IF(AND('Mapa final'!$H$27="Baja",'Mapa final'!$L$27="Moderado"),CONCATENATE("R",'Mapa final'!$A$27),"")</f>
        <v/>
      </c>
      <c r="AA32" s="276"/>
      <c r="AB32" s="258" t="str">
        <f ca="1">IF(AND('Mapa final'!$H$15="Baja",'Mapa final'!$L$15="Mayor"),CONCATENATE("R",'Mapa final'!$A$15),"")</f>
        <v/>
      </c>
      <c r="AC32" s="254"/>
      <c r="AD32" s="254" t="str">
        <f ca="1">IF(AND('Mapa final'!$H$21="Baja",'Mapa final'!$L$21="Mayor"),CONCATENATE("R",'Mapa final'!$A$21),"")</f>
        <v/>
      </c>
      <c r="AE32" s="254"/>
      <c r="AF32" s="254" t="str">
        <f ca="1">IF(AND('Mapa final'!$H$27="Baja",'Mapa final'!$L$27="Mayor"),CONCATENATE("R",'Mapa final'!$A$27),"")</f>
        <v/>
      </c>
      <c r="AG32" s="255"/>
      <c r="AH32" s="265" t="str">
        <f ca="1">IF(AND('Mapa final'!$H$15="Baja",'Mapa final'!$L$15="Catastrófico"),CONCATENATE("R",'Mapa final'!$A$15),"")</f>
        <v/>
      </c>
      <c r="AI32" s="266"/>
      <c r="AJ32" s="266" t="str">
        <f ca="1">IF(AND('Mapa final'!$H$21="Baja",'Mapa final'!$L$21="Catastrófico"),CONCATENATE("R",'Mapa final'!$A$21),"")</f>
        <v/>
      </c>
      <c r="AK32" s="266"/>
      <c r="AL32" s="266" t="str">
        <f ca="1">IF(AND('Mapa final'!$H$27="Baja",'Mapa final'!$L$27="Catastrófico"),CONCATENATE("R",'Mapa final'!$A$27),"")</f>
        <v/>
      </c>
      <c r="AM32" s="267"/>
      <c r="AN32" s="49"/>
      <c r="AO32" s="239"/>
      <c r="AP32" s="240"/>
      <c r="AQ32" s="240"/>
      <c r="AR32" s="240"/>
      <c r="AS32" s="240"/>
      <c r="AT32" s="241"/>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row>
    <row r="33" spans="1:80" x14ac:dyDescent="0.25">
      <c r="A33" s="49"/>
      <c r="B33" s="207"/>
      <c r="C33" s="207"/>
      <c r="D33" s="208"/>
      <c r="E33" s="248"/>
      <c r="F33" s="249"/>
      <c r="G33" s="249"/>
      <c r="H33" s="249"/>
      <c r="I33" s="249"/>
      <c r="J33" s="285"/>
      <c r="K33" s="283"/>
      <c r="L33" s="283"/>
      <c r="M33" s="283"/>
      <c r="N33" s="283"/>
      <c r="O33" s="284"/>
      <c r="P33" s="275"/>
      <c r="Q33" s="275"/>
      <c r="R33" s="275"/>
      <c r="S33" s="275"/>
      <c r="T33" s="275"/>
      <c r="U33" s="276"/>
      <c r="V33" s="274"/>
      <c r="W33" s="275"/>
      <c r="X33" s="275"/>
      <c r="Y33" s="275"/>
      <c r="Z33" s="275"/>
      <c r="AA33" s="276"/>
      <c r="AB33" s="258"/>
      <c r="AC33" s="254"/>
      <c r="AD33" s="254"/>
      <c r="AE33" s="254"/>
      <c r="AF33" s="254"/>
      <c r="AG33" s="255"/>
      <c r="AH33" s="265"/>
      <c r="AI33" s="266"/>
      <c r="AJ33" s="266"/>
      <c r="AK33" s="266"/>
      <c r="AL33" s="266"/>
      <c r="AM33" s="267"/>
      <c r="AN33" s="49"/>
      <c r="AO33" s="239"/>
      <c r="AP33" s="240"/>
      <c r="AQ33" s="240"/>
      <c r="AR33" s="240"/>
      <c r="AS33" s="240"/>
      <c r="AT33" s="241"/>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row>
    <row r="34" spans="1:80" x14ac:dyDescent="0.25">
      <c r="A34" s="49"/>
      <c r="B34" s="207"/>
      <c r="C34" s="207"/>
      <c r="D34" s="208"/>
      <c r="E34" s="248"/>
      <c r="F34" s="249"/>
      <c r="G34" s="249"/>
      <c r="H34" s="249"/>
      <c r="I34" s="249"/>
      <c r="J34" s="285" t="str">
        <f ca="1">IF(AND('Mapa final'!$H$33="Baja",'Mapa final'!$L$33="Leve"),CONCATENATE("R",'Mapa final'!$A$33),"")</f>
        <v/>
      </c>
      <c r="K34" s="283"/>
      <c r="L34" s="283" t="str">
        <f ca="1">IF(AND('Mapa final'!$H$39="Baja",'Mapa final'!$L$39="Leve"),CONCATENATE("R",'Mapa final'!$A$39),"")</f>
        <v/>
      </c>
      <c r="M34" s="283"/>
      <c r="N34" s="283" t="str">
        <f ca="1">IF(AND('Mapa final'!$H$45="Baja",'Mapa final'!$L$45="Leve"),CONCATENATE("R",'Mapa final'!$A$45),"")</f>
        <v/>
      </c>
      <c r="O34" s="284"/>
      <c r="P34" s="275" t="str">
        <f ca="1">IF(AND('Mapa final'!$H$33="Baja",'Mapa final'!$L$33="Menor"),CONCATENATE("R",'Mapa final'!$A$33),"")</f>
        <v/>
      </c>
      <c r="Q34" s="275"/>
      <c r="R34" s="275" t="str">
        <f ca="1">IF(AND('Mapa final'!$H$39="Baja",'Mapa final'!$L$39="Menor"),CONCATENATE("R",'Mapa final'!$A$39),"")</f>
        <v/>
      </c>
      <c r="S34" s="275"/>
      <c r="T34" s="275" t="str">
        <f ca="1">IF(AND('Mapa final'!$H$45="Baja",'Mapa final'!$L$45="Menor"),CONCATENATE("R",'Mapa final'!$A$45),"")</f>
        <v/>
      </c>
      <c r="U34" s="276"/>
      <c r="V34" s="274" t="str">
        <f ca="1">IF(AND('Mapa final'!$H$33="Baja",'Mapa final'!$L$33="Moderado"),CONCATENATE("R",'Mapa final'!$A$33),"")</f>
        <v/>
      </c>
      <c r="W34" s="275"/>
      <c r="X34" s="275" t="str">
        <f ca="1">IF(AND('Mapa final'!$H$39="Baja",'Mapa final'!$L$39="Moderado"),CONCATENATE("R",'Mapa final'!$A$39),"")</f>
        <v/>
      </c>
      <c r="Y34" s="275"/>
      <c r="Z34" s="275" t="str">
        <f ca="1">IF(AND('Mapa final'!$H$45="Baja",'Mapa final'!$L$45="Moderado"),CONCATENATE("R",'Mapa final'!$A$45),"")</f>
        <v/>
      </c>
      <c r="AA34" s="276"/>
      <c r="AB34" s="258" t="str">
        <f ca="1">IF(AND('Mapa final'!$H$33="Baja",'Mapa final'!$L$33="Mayor"),CONCATENATE("R",'Mapa final'!$A$33),"")</f>
        <v/>
      </c>
      <c r="AC34" s="254"/>
      <c r="AD34" s="254" t="str">
        <f ca="1">IF(AND('Mapa final'!$H$39="Baja",'Mapa final'!$L$39="Mayor"),CONCATENATE("R",'Mapa final'!$A$39),"")</f>
        <v/>
      </c>
      <c r="AE34" s="254"/>
      <c r="AF34" s="254" t="str">
        <f ca="1">IF(AND('Mapa final'!$H$45="Baja",'Mapa final'!$L$45="Mayor"),CONCATENATE("R",'Mapa final'!$A$45),"")</f>
        <v/>
      </c>
      <c r="AG34" s="255"/>
      <c r="AH34" s="265" t="str">
        <f ca="1">IF(AND('Mapa final'!$H$33="Baja",'Mapa final'!$L$33="Catastrófico"),CONCATENATE("R",'Mapa final'!$A$33),"")</f>
        <v/>
      </c>
      <c r="AI34" s="266"/>
      <c r="AJ34" s="266" t="str">
        <f ca="1">IF(AND('Mapa final'!$H$39="Baja",'Mapa final'!$L$39="Catastrófico"),CONCATENATE("R",'Mapa final'!$A$39),"")</f>
        <v/>
      </c>
      <c r="AK34" s="266"/>
      <c r="AL34" s="266" t="str">
        <f ca="1">IF(AND('Mapa final'!$H$45="Baja",'Mapa final'!$L$45="Catastrófico"),CONCATENATE("R",'Mapa final'!$A$45),"")</f>
        <v/>
      </c>
      <c r="AM34" s="267"/>
      <c r="AN34" s="49"/>
      <c r="AO34" s="239"/>
      <c r="AP34" s="240"/>
      <c r="AQ34" s="240"/>
      <c r="AR34" s="240"/>
      <c r="AS34" s="240"/>
      <c r="AT34" s="241"/>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row>
    <row r="35" spans="1:80" x14ac:dyDescent="0.25">
      <c r="A35" s="49"/>
      <c r="B35" s="207"/>
      <c r="C35" s="207"/>
      <c r="D35" s="208"/>
      <c r="E35" s="248"/>
      <c r="F35" s="249"/>
      <c r="G35" s="249"/>
      <c r="H35" s="249"/>
      <c r="I35" s="249"/>
      <c r="J35" s="285"/>
      <c r="K35" s="283"/>
      <c r="L35" s="283"/>
      <c r="M35" s="283"/>
      <c r="N35" s="283"/>
      <c r="O35" s="284"/>
      <c r="P35" s="275"/>
      <c r="Q35" s="275"/>
      <c r="R35" s="275"/>
      <c r="S35" s="275"/>
      <c r="T35" s="275"/>
      <c r="U35" s="276"/>
      <c r="V35" s="274"/>
      <c r="W35" s="275"/>
      <c r="X35" s="275"/>
      <c r="Y35" s="275"/>
      <c r="Z35" s="275"/>
      <c r="AA35" s="276"/>
      <c r="AB35" s="258"/>
      <c r="AC35" s="254"/>
      <c r="AD35" s="254"/>
      <c r="AE35" s="254"/>
      <c r="AF35" s="254"/>
      <c r="AG35" s="255"/>
      <c r="AH35" s="265"/>
      <c r="AI35" s="266"/>
      <c r="AJ35" s="266"/>
      <c r="AK35" s="266"/>
      <c r="AL35" s="266"/>
      <c r="AM35" s="267"/>
      <c r="AN35" s="49"/>
      <c r="AO35" s="239"/>
      <c r="AP35" s="240"/>
      <c r="AQ35" s="240"/>
      <c r="AR35" s="240"/>
      <c r="AS35" s="240"/>
      <c r="AT35" s="241"/>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row>
    <row r="36" spans="1:80" x14ac:dyDescent="0.25">
      <c r="A36" s="49"/>
      <c r="B36" s="207"/>
      <c r="C36" s="207"/>
      <c r="D36" s="208"/>
      <c r="E36" s="248"/>
      <c r="F36" s="249"/>
      <c r="G36" s="249"/>
      <c r="H36" s="249"/>
      <c r="I36" s="249"/>
      <c r="J36" s="285" t="str">
        <f ca="1">IF(AND('Mapa final'!$H$51="Baja",'Mapa final'!$L$51="Leve"),CONCATENATE("R",'Mapa final'!$A$51),"")</f>
        <v/>
      </c>
      <c r="K36" s="283"/>
      <c r="L36" s="283" t="str">
        <f>IF(AND('Mapa final'!$H$57="Baja",'Mapa final'!$L$57="Leve"),CONCATENATE("R",'Mapa final'!$A$57),"")</f>
        <v/>
      </c>
      <c r="M36" s="283"/>
      <c r="N36" s="283" t="str">
        <f>IF(AND('Mapa final'!$H$63="Baja",'Mapa final'!$L$63="Leve"),CONCATENATE("R",'Mapa final'!$A$63),"")</f>
        <v/>
      </c>
      <c r="O36" s="284"/>
      <c r="P36" s="275" t="str">
        <f ca="1">IF(AND('Mapa final'!$H$51="Baja",'Mapa final'!$L$51="Menor"),CONCATENATE("R",'Mapa final'!$A$51),"")</f>
        <v/>
      </c>
      <c r="Q36" s="275"/>
      <c r="R36" s="275" t="str">
        <f>IF(AND('Mapa final'!$H$57="Baja",'Mapa final'!$L$57="Menor"),CONCATENATE("R",'Mapa final'!$A$57),"")</f>
        <v/>
      </c>
      <c r="S36" s="275"/>
      <c r="T36" s="275" t="str">
        <f>IF(AND('Mapa final'!$H$63="Baja",'Mapa final'!$L$63="Menor"),CONCATENATE("R",'Mapa final'!$A$63),"")</f>
        <v/>
      </c>
      <c r="U36" s="276"/>
      <c r="V36" s="274" t="str">
        <f ca="1">IF(AND('Mapa final'!$H$51="Baja",'Mapa final'!$L$51="Moderado"),CONCATENATE("R",'Mapa final'!$A$51),"")</f>
        <v/>
      </c>
      <c r="W36" s="275"/>
      <c r="X36" s="275" t="str">
        <f>IF(AND('Mapa final'!$H$57="Baja",'Mapa final'!$L$57="Moderado"),CONCATENATE("R",'Mapa final'!$A$57),"")</f>
        <v/>
      </c>
      <c r="Y36" s="275"/>
      <c r="Z36" s="275" t="str">
        <f>IF(AND('Mapa final'!$H$63="Baja",'Mapa final'!$L$63="Moderado"),CONCATENATE("R",'Mapa final'!$A$63),"")</f>
        <v/>
      </c>
      <c r="AA36" s="276"/>
      <c r="AB36" s="258" t="str">
        <f ca="1">IF(AND('Mapa final'!$H$51="Baja",'Mapa final'!$L$51="Mayor"),CONCATENATE("R",'Mapa final'!$A$51),"")</f>
        <v/>
      </c>
      <c r="AC36" s="254"/>
      <c r="AD36" s="254" t="str">
        <f>IF(AND('Mapa final'!$H$57="Baja",'Mapa final'!$L$57="Mayor"),CONCATENATE("R",'Mapa final'!$A$57),"")</f>
        <v/>
      </c>
      <c r="AE36" s="254"/>
      <c r="AF36" s="254" t="str">
        <f>IF(AND('Mapa final'!$H$63="Baja",'Mapa final'!$L$63="Mayor"),CONCATENATE("R",'Mapa final'!$A$63),"")</f>
        <v/>
      </c>
      <c r="AG36" s="255"/>
      <c r="AH36" s="265" t="str">
        <f ca="1">IF(AND('Mapa final'!$H$51="Baja",'Mapa final'!$L$51="Catastrófico"),CONCATENATE("R",'Mapa final'!$A$51),"")</f>
        <v/>
      </c>
      <c r="AI36" s="266"/>
      <c r="AJ36" s="266" t="str">
        <f>IF(AND('Mapa final'!$H$57="Baja",'Mapa final'!$L$57="Catastrófico"),CONCATENATE("R",'Mapa final'!$A$57),"")</f>
        <v/>
      </c>
      <c r="AK36" s="266"/>
      <c r="AL36" s="266" t="str">
        <f>IF(AND('Mapa final'!$H$63="Baja",'Mapa final'!$L$63="Catastrófico"),CONCATENATE("R",'Mapa final'!$A$63),"")</f>
        <v/>
      </c>
      <c r="AM36" s="267"/>
      <c r="AN36" s="49"/>
      <c r="AO36" s="239"/>
      <c r="AP36" s="240"/>
      <c r="AQ36" s="240"/>
      <c r="AR36" s="240"/>
      <c r="AS36" s="240"/>
      <c r="AT36" s="241"/>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row>
    <row r="37" spans="1:80" ht="15.75" thickBot="1" x14ac:dyDescent="0.3">
      <c r="A37" s="49"/>
      <c r="B37" s="207"/>
      <c r="C37" s="207"/>
      <c r="D37" s="208"/>
      <c r="E37" s="251"/>
      <c r="F37" s="252"/>
      <c r="G37" s="252"/>
      <c r="H37" s="252"/>
      <c r="I37" s="252"/>
      <c r="J37" s="286"/>
      <c r="K37" s="287"/>
      <c r="L37" s="287"/>
      <c r="M37" s="287"/>
      <c r="N37" s="287"/>
      <c r="O37" s="288"/>
      <c r="P37" s="278"/>
      <c r="Q37" s="278"/>
      <c r="R37" s="278"/>
      <c r="S37" s="278"/>
      <c r="T37" s="278"/>
      <c r="U37" s="279"/>
      <c r="V37" s="277"/>
      <c r="W37" s="278"/>
      <c r="X37" s="278"/>
      <c r="Y37" s="278"/>
      <c r="Z37" s="278"/>
      <c r="AA37" s="279"/>
      <c r="AB37" s="262"/>
      <c r="AC37" s="263"/>
      <c r="AD37" s="263"/>
      <c r="AE37" s="263"/>
      <c r="AF37" s="263"/>
      <c r="AG37" s="264"/>
      <c r="AH37" s="268"/>
      <c r="AI37" s="269"/>
      <c r="AJ37" s="269"/>
      <c r="AK37" s="269"/>
      <c r="AL37" s="269"/>
      <c r="AM37" s="270"/>
      <c r="AN37" s="49"/>
      <c r="AO37" s="242"/>
      <c r="AP37" s="243"/>
      <c r="AQ37" s="243"/>
      <c r="AR37" s="243"/>
      <c r="AS37" s="243"/>
      <c r="AT37" s="244"/>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row>
    <row r="38" spans="1:80" x14ac:dyDescent="0.25">
      <c r="A38" s="49"/>
      <c r="B38" s="207"/>
      <c r="C38" s="207"/>
      <c r="D38" s="208"/>
      <c r="E38" s="245" t="s">
        <v>109</v>
      </c>
      <c r="F38" s="246"/>
      <c r="G38" s="246"/>
      <c r="H38" s="246"/>
      <c r="I38" s="247"/>
      <c r="J38" s="289" t="e">
        <f>IF(AND('Mapa final'!#REF!="Muy Baja",'Mapa final'!#REF!="Leve"),CONCATENATE("R",'Mapa final'!#REF!),"")</f>
        <v>#REF!</v>
      </c>
      <c r="K38" s="290"/>
      <c r="L38" s="290" t="e">
        <f>IF(AND('Mapa final'!#REF!="Muy Baja",'Mapa final'!#REF!="Leve"),CONCATENATE("R",'Mapa final'!#REF!),"")</f>
        <v>#REF!</v>
      </c>
      <c r="M38" s="290"/>
      <c r="N38" s="290" t="str">
        <f ca="1">IF(AND('Mapa final'!$H$9="Muy Baja",'Mapa final'!$L$9="Leve"),CONCATENATE("R",'Mapa final'!$A$9),"")</f>
        <v/>
      </c>
      <c r="O38" s="291"/>
      <c r="P38" s="289" t="e">
        <f>IF(AND('Mapa final'!#REF!="Muy Baja",'Mapa final'!#REF!="Menor"),CONCATENATE("R",'Mapa final'!#REF!),"")</f>
        <v>#REF!</v>
      </c>
      <c r="Q38" s="290"/>
      <c r="R38" s="290" t="e">
        <f>IF(AND('Mapa final'!#REF!="Muy Baja",'Mapa final'!#REF!="Menor"),CONCATENATE("R",'Mapa final'!#REF!),"")</f>
        <v>#REF!</v>
      </c>
      <c r="S38" s="290"/>
      <c r="T38" s="290" t="str">
        <f ca="1">IF(AND('Mapa final'!$H$9="Muy Baja",'Mapa final'!$L$9="Menor"),CONCATENATE("R",'Mapa final'!$A$9),"")</f>
        <v/>
      </c>
      <c r="U38" s="291"/>
      <c r="V38" s="280" t="e">
        <f>IF(AND('Mapa final'!#REF!="Muy Baja",'Mapa final'!#REF!="Moderado"),CONCATENATE("R",'Mapa final'!#REF!),"")</f>
        <v>#REF!</v>
      </c>
      <c r="W38" s="281"/>
      <c r="X38" s="281" t="e">
        <f>IF(AND('Mapa final'!#REF!="Muy Baja",'Mapa final'!#REF!="Moderado"),CONCATENATE("R",'Mapa final'!#REF!),"")</f>
        <v>#REF!</v>
      </c>
      <c r="Y38" s="281"/>
      <c r="Z38" s="281" t="str">
        <f ca="1">IF(AND('Mapa final'!$H$9="Muy Baja",'Mapa final'!$L$9="Moderado"),CONCATENATE("R",'Mapa final'!$A$9),"")</f>
        <v/>
      </c>
      <c r="AA38" s="282"/>
      <c r="AB38" s="256" t="e">
        <f>IF(AND('Mapa final'!#REF!="Muy Baja",'Mapa final'!#REF!="Mayor"),CONCATENATE("R",'Mapa final'!#REF!),"")</f>
        <v>#REF!</v>
      </c>
      <c r="AC38" s="257"/>
      <c r="AD38" s="257" t="e">
        <f>IF(AND('Mapa final'!#REF!="Muy Baja",'Mapa final'!#REF!="Mayor"),CONCATENATE("R",'Mapa final'!#REF!),"")</f>
        <v>#REF!</v>
      </c>
      <c r="AE38" s="257"/>
      <c r="AF38" s="257" t="str">
        <f ca="1">IF(AND('Mapa final'!$H$9="Muy Baja",'Mapa final'!$L$9="Mayor"),CONCATENATE("R",'Mapa final'!$A$9),"")</f>
        <v/>
      </c>
      <c r="AG38" s="259"/>
      <c r="AH38" s="271" t="e">
        <f>IF(AND('Mapa final'!#REF!="Muy Baja",'Mapa final'!#REF!="Catastrófico"),CONCATENATE("R",'Mapa final'!#REF!),"")</f>
        <v>#REF!</v>
      </c>
      <c r="AI38" s="272"/>
      <c r="AJ38" s="272" t="e">
        <f>IF(AND('Mapa final'!#REF!="Muy Baja",'Mapa final'!#REF!="Catastrófico"),CONCATENATE("R",'Mapa final'!#REF!),"")</f>
        <v>#REF!</v>
      </c>
      <c r="AK38" s="272"/>
      <c r="AL38" s="272" t="str">
        <f ca="1">IF(AND('Mapa final'!$H$9="Muy Baja",'Mapa final'!$L$9="Catastrófico"),CONCATENATE("R",'Mapa final'!$A$9),"")</f>
        <v/>
      </c>
      <c r="AM38" s="273"/>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row>
    <row r="39" spans="1:80" x14ac:dyDescent="0.25">
      <c r="A39" s="49"/>
      <c r="B39" s="207"/>
      <c r="C39" s="207"/>
      <c r="D39" s="208"/>
      <c r="E39" s="248"/>
      <c r="F39" s="249"/>
      <c r="G39" s="249"/>
      <c r="H39" s="249"/>
      <c r="I39" s="250"/>
      <c r="J39" s="285"/>
      <c r="K39" s="283"/>
      <c r="L39" s="283"/>
      <c r="M39" s="283"/>
      <c r="N39" s="283"/>
      <c r="O39" s="284"/>
      <c r="P39" s="285"/>
      <c r="Q39" s="283"/>
      <c r="R39" s="283"/>
      <c r="S39" s="283"/>
      <c r="T39" s="283"/>
      <c r="U39" s="284"/>
      <c r="V39" s="274"/>
      <c r="W39" s="275"/>
      <c r="X39" s="275"/>
      <c r="Y39" s="275"/>
      <c r="Z39" s="275"/>
      <c r="AA39" s="276"/>
      <c r="AB39" s="258"/>
      <c r="AC39" s="254"/>
      <c r="AD39" s="254"/>
      <c r="AE39" s="254"/>
      <c r="AF39" s="254"/>
      <c r="AG39" s="255"/>
      <c r="AH39" s="265"/>
      <c r="AI39" s="266"/>
      <c r="AJ39" s="266"/>
      <c r="AK39" s="266"/>
      <c r="AL39" s="266"/>
      <c r="AM39" s="267"/>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row>
    <row r="40" spans="1:80" x14ac:dyDescent="0.25">
      <c r="A40" s="49"/>
      <c r="B40" s="207"/>
      <c r="C40" s="207"/>
      <c r="D40" s="208"/>
      <c r="E40" s="248"/>
      <c r="F40" s="249"/>
      <c r="G40" s="249"/>
      <c r="H40" s="249"/>
      <c r="I40" s="250"/>
      <c r="J40" s="285" t="str">
        <f ca="1">IF(AND('Mapa final'!$H$15="Muy Baja",'Mapa final'!$L$15="Leve"),CONCATENATE("R",'Mapa final'!$A$15),"")</f>
        <v/>
      </c>
      <c r="K40" s="283"/>
      <c r="L40" s="283" t="str">
        <f ca="1">IF(AND('Mapa final'!$H$21="Muy Baja",'Mapa final'!$L$21="Leve"),CONCATENATE("R",'Mapa final'!$A$21),"")</f>
        <v/>
      </c>
      <c r="M40" s="283"/>
      <c r="N40" s="283" t="str">
        <f ca="1">IF(AND('Mapa final'!$H$27="Muy Baja",'Mapa final'!$L$27="Leve"),CONCATENATE("R",'Mapa final'!$A$27),"")</f>
        <v/>
      </c>
      <c r="O40" s="284"/>
      <c r="P40" s="285" t="str">
        <f ca="1">IF(AND('Mapa final'!$H$15="Muy Baja",'Mapa final'!$L$15="Menor"),CONCATENATE("R",'Mapa final'!$A$15),"")</f>
        <v/>
      </c>
      <c r="Q40" s="283"/>
      <c r="R40" s="283" t="str">
        <f ca="1">IF(AND('Mapa final'!$H$21="Muy Baja",'Mapa final'!$L$21="Menor"),CONCATENATE("R",'Mapa final'!$A$21),"")</f>
        <v/>
      </c>
      <c r="S40" s="283"/>
      <c r="T40" s="283" t="str">
        <f ca="1">IF(AND('Mapa final'!$H$27="Muy Baja",'Mapa final'!$L$27="Menor"),CONCATENATE("R",'Mapa final'!$A$27),"")</f>
        <v/>
      </c>
      <c r="U40" s="284"/>
      <c r="V40" s="274" t="str">
        <f ca="1">IF(AND('Mapa final'!$H$15="Muy Baja",'Mapa final'!$L$15="Moderado"),CONCATENATE("R",'Mapa final'!$A$15),"")</f>
        <v/>
      </c>
      <c r="W40" s="275"/>
      <c r="X40" s="275" t="str">
        <f ca="1">IF(AND('Mapa final'!$H$21="Muy Baja",'Mapa final'!$L$21="Moderado"),CONCATENATE("R",'Mapa final'!$A$21),"")</f>
        <v/>
      </c>
      <c r="Y40" s="275"/>
      <c r="Z40" s="275" t="str">
        <f ca="1">IF(AND('Mapa final'!$H$27="Muy Baja",'Mapa final'!$L$27="Moderado"),CONCATENATE("R",'Mapa final'!$A$27),"")</f>
        <v/>
      </c>
      <c r="AA40" s="276"/>
      <c r="AB40" s="258" t="str">
        <f ca="1">IF(AND('Mapa final'!$H$15="Muy Baja",'Mapa final'!$L$15="Mayor"),CONCATENATE("R",'Mapa final'!$A$15),"")</f>
        <v/>
      </c>
      <c r="AC40" s="254"/>
      <c r="AD40" s="254" t="str">
        <f ca="1">IF(AND('Mapa final'!$H$21="Muy Baja",'Mapa final'!$L$21="Mayor"),CONCATENATE("R",'Mapa final'!$A$21),"")</f>
        <v/>
      </c>
      <c r="AE40" s="254"/>
      <c r="AF40" s="254" t="str">
        <f ca="1">IF(AND('Mapa final'!$H$27="Muy Baja",'Mapa final'!$L$27="Mayor"),CONCATENATE("R",'Mapa final'!$A$27),"")</f>
        <v/>
      </c>
      <c r="AG40" s="255"/>
      <c r="AH40" s="265" t="str">
        <f ca="1">IF(AND('Mapa final'!$H$15="Muy Baja",'Mapa final'!$L$15="Catastrófico"),CONCATENATE("R",'Mapa final'!$A$15),"")</f>
        <v/>
      </c>
      <c r="AI40" s="266"/>
      <c r="AJ40" s="266" t="str">
        <f ca="1">IF(AND('Mapa final'!$H$21="Muy Baja",'Mapa final'!$L$21="Catastrófico"),CONCATENATE("R",'Mapa final'!$A$21),"")</f>
        <v/>
      </c>
      <c r="AK40" s="266"/>
      <c r="AL40" s="266" t="str">
        <f ca="1">IF(AND('Mapa final'!$H$27="Muy Baja",'Mapa final'!$L$27="Catastrófico"),CONCATENATE("R",'Mapa final'!$A$27),"")</f>
        <v/>
      </c>
      <c r="AM40" s="267"/>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row>
    <row r="41" spans="1:80" x14ac:dyDescent="0.25">
      <c r="A41" s="49"/>
      <c r="B41" s="207"/>
      <c r="C41" s="207"/>
      <c r="D41" s="208"/>
      <c r="E41" s="248"/>
      <c r="F41" s="249"/>
      <c r="G41" s="249"/>
      <c r="H41" s="249"/>
      <c r="I41" s="250"/>
      <c r="J41" s="285"/>
      <c r="K41" s="283"/>
      <c r="L41" s="283"/>
      <c r="M41" s="283"/>
      <c r="N41" s="283"/>
      <c r="O41" s="284"/>
      <c r="P41" s="285"/>
      <c r="Q41" s="283"/>
      <c r="R41" s="283"/>
      <c r="S41" s="283"/>
      <c r="T41" s="283"/>
      <c r="U41" s="284"/>
      <c r="V41" s="274"/>
      <c r="W41" s="275"/>
      <c r="X41" s="275"/>
      <c r="Y41" s="275"/>
      <c r="Z41" s="275"/>
      <c r="AA41" s="276"/>
      <c r="AB41" s="258"/>
      <c r="AC41" s="254"/>
      <c r="AD41" s="254"/>
      <c r="AE41" s="254"/>
      <c r="AF41" s="254"/>
      <c r="AG41" s="255"/>
      <c r="AH41" s="265"/>
      <c r="AI41" s="266"/>
      <c r="AJ41" s="266"/>
      <c r="AK41" s="266"/>
      <c r="AL41" s="266"/>
      <c r="AM41" s="267"/>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row>
    <row r="42" spans="1:80" x14ac:dyDescent="0.25">
      <c r="A42" s="49"/>
      <c r="B42" s="207"/>
      <c r="C42" s="207"/>
      <c r="D42" s="208"/>
      <c r="E42" s="248"/>
      <c r="F42" s="249"/>
      <c r="G42" s="249"/>
      <c r="H42" s="249"/>
      <c r="I42" s="250"/>
      <c r="J42" s="285" t="str">
        <f ca="1">IF(AND('Mapa final'!$H$33="Muy Baja",'Mapa final'!$L$33="Leve"),CONCATENATE("R",'Mapa final'!$A$33),"")</f>
        <v/>
      </c>
      <c r="K42" s="283"/>
      <c r="L42" s="283" t="str">
        <f ca="1">IF(AND('Mapa final'!$H$39="Muy Baja",'Mapa final'!$L$39="Leve"),CONCATENATE("R",'Mapa final'!$A$39),"")</f>
        <v/>
      </c>
      <c r="M42" s="283"/>
      <c r="N42" s="283" t="str">
        <f ca="1">IF(AND('Mapa final'!$H$45="Muy Baja",'Mapa final'!$L$45="Leve"),CONCATENATE("R",'Mapa final'!$A$45),"")</f>
        <v/>
      </c>
      <c r="O42" s="284"/>
      <c r="P42" s="285" t="str">
        <f ca="1">IF(AND('Mapa final'!$H$33="Muy Baja",'Mapa final'!$L$33="Menor"),CONCATENATE("R",'Mapa final'!$A$33),"")</f>
        <v/>
      </c>
      <c r="Q42" s="283"/>
      <c r="R42" s="283" t="str">
        <f ca="1">IF(AND('Mapa final'!$H$39="Muy Baja",'Mapa final'!$L$39="Menor"),CONCATENATE("R",'Mapa final'!$A$39),"")</f>
        <v/>
      </c>
      <c r="S42" s="283"/>
      <c r="T42" s="283" t="str">
        <f ca="1">IF(AND('Mapa final'!$H$45="Muy Baja",'Mapa final'!$L$45="Menor"),CONCATENATE("R",'Mapa final'!$A$45),"")</f>
        <v/>
      </c>
      <c r="U42" s="284"/>
      <c r="V42" s="274" t="str">
        <f ca="1">IF(AND('Mapa final'!$H$33="Muy Baja",'Mapa final'!$L$33="Moderado"),CONCATENATE("R",'Mapa final'!$A$33),"")</f>
        <v/>
      </c>
      <c r="W42" s="275"/>
      <c r="X42" s="275" t="str">
        <f ca="1">IF(AND('Mapa final'!$H$39="Muy Baja",'Mapa final'!$L$39="Moderado"),CONCATENATE("R",'Mapa final'!$A$39),"")</f>
        <v/>
      </c>
      <c r="Y42" s="275"/>
      <c r="Z42" s="275" t="str">
        <f ca="1">IF(AND('Mapa final'!$H$45="Muy Baja",'Mapa final'!$L$45="Moderado"),CONCATENATE("R",'Mapa final'!$A$45),"")</f>
        <v/>
      </c>
      <c r="AA42" s="276"/>
      <c r="AB42" s="258" t="str">
        <f ca="1">IF(AND('Mapa final'!$H$33="Muy Baja",'Mapa final'!$L$33="Mayor"),CONCATENATE("R",'Mapa final'!$A$33),"")</f>
        <v/>
      </c>
      <c r="AC42" s="254"/>
      <c r="AD42" s="254" t="str">
        <f ca="1">IF(AND('Mapa final'!$H$39="Muy Baja",'Mapa final'!$L$39="Mayor"),CONCATENATE("R",'Mapa final'!$A$39),"")</f>
        <v/>
      </c>
      <c r="AE42" s="254"/>
      <c r="AF42" s="254" t="str">
        <f ca="1">IF(AND('Mapa final'!$H$45="Muy Baja",'Mapa final'!$L$45="Mayor"),CONCATENATE("R",'Mapa final'!$A$45),"")</f>
        <v/>
      </c>
      <c r="AG42" s="255"/>
      <c r="AH42" s="265" t="str">
        <f ca="1">IF(AND('Mapa final'!$H$33="Muy Baja",'Mapa final'!$L$33="Catastrófico"),CONCATENATE("R",'Mapa final'!$A$33),"")</f>
        <v/>
      </c>
      <c r="AI42" s="266"/>
      <c r="AJ42" s="266" t="str">
        <f ca="1">IF(AND('Mapa final'!$H$39="Muy Baja",'Mapa final'!$L$39="Catastrófico"),CONCATENATE("R",'Mapa final'!$A$39),"")</f>
        <v/>
      </c>
      <c r="AK42" s="266"/>
      <c r="AL42" s="266" t="str">
        <f ca="1">IF(AND('Mapa final'!$H$45="Muy Baja",'Mapa final'!$L$45="Catastrófico"),CONCATENATE("R",'Mapa final'!$A$45),"")</f>
        <v/>
      </c>
      <c r="AM42" s="267"/>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row>
    <row r="43" spans="1:80" x14ac:dyDescent="0.25">
      <c r="A43" s="49"/>
      <c r="B43" s="207"/>
      <c r="C43" s="207"/>
      <c r="D43" s="208"/>
      <c r="E43" s="248"/>
      <c r="F43" s="249"/>
      <c r="G43" s="249"/>
      <c r="H43" s="249"/>
      <c r="I43" s="250"/>
      <c r="J43" s="285"/>
      <c r="K43" s="283"/>
      <c r="L43" s="283"/>
      <c r="M43" s="283"/>
      <c r="N43" s="283"/>
      <c r="O43" s="284"/>
      <c r="P43" s="285"/>
      <c r="Q43" s="283"/>
      <c r="R43" s="283"/>
      <c r="S43" s="283"/>
      <c r="T43" s="283"/>
      <c r="U43" s="284"/>
      <c r="V43" s="274"/>
      <c r="W43" s="275"/>
      <c r="X43" s="275"/>
      <c r="Y43" s="275"/>
      <c r="Z43" s="275"/>
      <c r="AA43" s="276"/>
      <c r="AB43" s="258"/>
      <c r="AC43" s="254"/>
      <c r="AD43" s="254"/>
      <c r="AE43" s="254"/>
      <c r="AF43" s="254"/>
      <c r="AG43" s="255"/>
      <c r="AH43" s="265"/>
      <c r="AI43" s="266"/>
      <c r="AJ43" s="266"/>
      <c r="AK43" s="266"/>
      <c r="AL43" s="266"/>
      <c r="AM43" s="267"/>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row>
    <row r="44" spans="1:80" x14ac:dyDescent="0.25">
      <c r="A44" s="49"/>
      <c r="B44" s="207"/>
      <c r="C44" s="207"/>
      <c r="D44" s="208"/>
      <c r="E44" s="248"/>
      <c r="F44" s="249"/>
      <c r="G44" s="249"/>
      <c r="H44" s="249"/>
      <c r="I44" s="250"/>
      <c r="J44" s="285" t="str">
        <f ca="1">IF(AND('Mapa final'!$H$51="Muy Baja",'Mapa final'!$L$51="Leve"),CONCATENATE("R",'Mapa final'!$A$51),"")</f>
        <v/>
      </c>
      <c r="K44" s="283"/>
      <c r="L44" s="283" t="str">
        <f>IF(AND('Mapa final'!$H$57="Muy Baja",'Mapa final'!$L$57="Leve"),CONCATENATE("R",'Mapa final'!$A$57),"")</f>
        <v/>
      </c>
      <c r="M44" s="283"/>
      <c r="N44" s="283" t="str">
        <f>IF(AND('Mapa final'!$H$63="Muy Baja",'Mapa final'!$L$63="Leve"),CONCATENATE("R",'Mapa final'!$A$63),"")</f>
        <v/>
      </c>
      <c r="O44" s="284"/>
      <c r="P44" s="285" t="str">
        <f ca="1">IF(AND('Mapa final'!$H$51="Muy Baja",'Mapa final'!$L$51="Menor"),CONCATENATE("R",'Mapa final'!$A$51),"")</f>
        <v/>
      </c>
      <c r="Q44" s="283"/>
      <c r="R44" s="283" t="str">
        <f>IF(AND('Mapa final'!$H$57="Muy Baja",'Mapa final'!$L$57="Menor"),CONCATENATE("R",'Mapa final'!$A$57),"")</f>
        <v/>
      </c>
      <c r="S44" s="283"/>
      <c r="T44" s="283" t="str">
        <f>IF(AND('Mapa final'!$H$63="Muy Baja",'Mapa final'!$L$63="Menor"),CONCATENATE("R",'Mapa final'!$A$63),"")</f>
        <v/>
      </c>
      <c r="U44" s="284"/>
      <c r="V44" s="274" t="str">
        <f ca="1">IF(AND('Mapa final'!$H$51="Muy Baja",'Mapa final'!$L$51="Moderado"),CONCATENATE("R",'Mapa final'!$A$51),"")</f>
        <v/>
      </c>
      <c r="W44" s="275"/>
      <c r="X44" s="275" t="str">
        <f>IF(AND('Mapa final'!$H$57="Muy Baja",'Mapa final'!$L$57="Moderado"),CONCATENATE("R",'Mapa final'!$A$57),"")</f>
        <v/>
      </c>
      <c r="Y44" s="275"/>
      <c r="Z44" s="275" t="str">
        <f>IF(AND('Mapa final'!$H$63="Muy Baja",'Mapa final'!$L$63="Moderado"),CONCATENATE("R",'Mapa final'!$A$63),"")</f>
        <v/>
      </c>
      <c r="AA44" s="276"/>
      <c r="AB44" s="258" t="str">
        <f ca="1">IF(AND('Mapa final'!$H$51="Muy Baja",'Mapa final'!$L$51="Mayor"),CONCATENATE("R",'Mapa final'!$A$51),"")</f>
        <v/>
      </c>
      <c r="AC44" s="254"/>
      <c r="AD44" s="254" t="str">
        <f>IF(AND('Mapa final'!$H$57="Muy Baja",'Mapa final'!$L$57="Mayor"),CONCATENATE("R",'Mapa final'!$A$57),"")</f>
        <v/>
      </c>
      <c r="AE44" s="254"/>
      <c r="AF44" s="254" t="str">
        <f>IF(AND('Mapa final'!$H$63="Muy Baja",'Mapa final'!$L$63="Mayor"),CONCATENATE("R",'Mapa final'!$A$63),"")</f>
        <v/>
      </c>
      <c r="AG44" s="255"/>
      <c r="AH44" s="265" t="str">
        <f ca="1">IF(AND('Mapa final'!$H$51="Muy Baja",'Mapa final'!$L$51="Catastrófico"),CONCATENATE("R",'Mapa final'!$A$51),"")</f>
        <v/>
      </c>
      <c r="AI44" s="266"/>
      <c r="AJ44" s="266" t="str">
        <f>IF(AND('Mapa final'!$H$57="Muy Baja",'Mapa final'!$L$57="Catastrófico"),CONCATENATE("R",'Mapa final'!$A$57),"")</f>
        <v/>
      </c>
      <c r="AK44" s="266"/>
      <c r="AL44" s="266" t="str">
        <f>IF(AND('Mapa final'!$H$63="Muy Baja",'Mapa final'!$L$63="Catastrófico"),CONCATENATE("R",'Mapa final'!$A$63),"")</f>
        <v/>
      </c>
      <c r="AM44" s="267"/>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row>
    <row r="45" spans="1:80" ht="15.75" thickBot="1" x14ac:dyDescent="0.3">
      <c r="A45" s="49"/>
      <c r="B45" s="207"/>
      <c r="C45" s="207"/>
      <c r="D45" s="208"/>
      <c r="E45" s="251"/>
      <c r="F45" s="252"/>
      <c r="G45" s="252"/>
      <c r="H45" s="252"/>
      <c r="I45" s="253"/>
      <c r="J45" s="286"/>
      <c r="K45" s="287"/>
      <c r="L45" s="287"/>
      <c r="M45" s="287"/>
      <c r="N45" s="287"/>
      <c r="O45" s="288"/>
      <c r="P45" s="286"/>
      <c r="Q45" s="287"/>
      <c r="R45" s="287"/>
      <c r="S45" s="287"/>
      <c r="T45" s="287"/>
      <c r="U45" s="288"/>
      <c r="V45" s="277"/>
      <c r="W45" s="278"/>
      <c r="X45" s="278"/>
      <c r="Y45" s="278"/>
      <c r="Z45" s="278"/>
      <c r="AA45" s="279"/>
      <c r="AB45" s="262"/>
      <c r="AC45" s="263"/>
      <c r="AD45" s="263"/>
      <c r="AE45" s="263"/>
      <c r="AF45" s="263"/>
      <c r="AG45" s="264"/>
      <c r="AH45" s="268"/>
      <c r="AI45" s="269"/>
      <c r="AJ45" s="269"/>
      <c r="AK45" s="269"/>
      <c r="AL45" s="269"/>
      <c r="AM45" s="270"/>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row>
    <row r="46" spans="1:80" x14ac:dyDescent="0.25">
      <c r="A46" s="49"/>
      <c r="B46" s="49"/>
      <c r="C46" s="49"/>
      <c r="D46" s="49"/>
      <c r="E46" s="49"/>
      <c r="F46" s="49"/>
      <c r="G46" s="49"/>
      <c r="H46" s="49"/>
      <c r="I46" s="49"/>
      <c r="J46" s="245" t="s">
        <v>108</v>
      </c>
      <c r="K46" s="246"/>
      <c r="L46" s="246"/>
      <c r="M46" s="246"/>
      <c r="N46" s="246"/>
      <c r="O46" s="247"/>
      <c r="P46" s="245" t="s">
        <v>107</v>
      </c>
      <c r="Q46" s="246"/>
      <c r="R46" s="246"/>
      <c r="S46" s="246"/>
      <c r="T46" s="246"/>
      <c r="U46" s="247"/>
      <c r="V46" s="245" t="s">
        <v>106</v>
      </c>
      <c r="W46" s="246"/>
      <c r="X46" s="246"/>
      <c r="Y46" s="246"/>
      <c r="Z46" s="246"/>
      <c r="AA46" s="247"/>
      <c r="AB46" s="245" t="s">
        <v>105</v>
      </c>
      <c r="AC46" s="261"/>
      <c r="AD46" s="246"/>
      <c r="AE46" s="246"/>
      <c r="AF46" s="246"/>
      <c r="AG46" s="247"/>
      <c r="AH46" s="245" t="s">
        <v>104</v>
      </c>
      <c r="AI46" s="246"/>
      <c r="AJ46" s="246"/>
      <c r="AK46" s="246"/>
      <c r="AL46" s="246"/>
      <c r="AM46" s="247"/>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row>
    <row r="47" spans="1:80" x14ac:dyDescent="0.25">
      <c r="A47" s="49"/>
      <c r="B47" s="49"/>
      <c r="C47" s="49"/>
      <c r="D47" s="49"/>
      <c r="E47" s="49"/>
      <c r="F47" s="49"/>
      <c r="G47" s="49"/>
      <c r="H47" s="49"/>
      <c r="I47" s="49"/>
      <c r="J47" s="248"/>
      <c r="K47" s="249"/>
      <c r="L47" s="249"/>
      <c r="M47" s="249"/>
      <c r="N47" s="249"/>
      <c r="O47" s="250"/>
      <c r="P47" s="248"/>
      <c r="Q47" s="249"/>
      <c r="R47" s="249"/>
      <c r="S47" s="249"/>
      <c r="T47" s="249"/>
      <c r="U47" s="250"/>
      <c r="V47" s="248"/>
      <c r="W47" s="249"/>
      <c r="X47" s="249"/>
      <c r="Y47" s="249"/>
      <c r="Z47" s="249"/>
      <c r="AA47" s="250"/>
      <c r="AB47" s="248"/>
      <c r="AC47" s="249"/>
      <c r="AD47" s="249"/>
      <c r="AE47" s="249"/>
      <c r="AF47" s="249"/>
      <c r="AG47" s="250"/>
      <c r="AH47" s="248"/>
      <c r="AI47" s="249"/>
      <c r="AJ47" s="249"/>
      <c r="AK47" s="249"/>
      <c r="AL47" s="249"/>
      <c r="AM47" s="250"/>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row>
    <row r="48" spans="1:80" x14ac:dyDescent="0.25">
      <c r="A48" s="49"/>
      <c r="B48" s="49"/>
      <c r="C48" s="49"/>
      <c r="D48" s="49"/>
      <c r="E48" s="49"/>
      <c r="F48" s="49"/>
      <c r="G48" s="49"/>
      <c r="H48" s="49"/>
      <c r="I48" s="49"/>
      <c r="J48" s="248"/>
      <c r="K48" s="249"/>
      <c r="L48" s="249"/>
      <c r="M48" s="249"/>
      <c r="N48" s="249"/>
      <c r="O48" s="250"/>
      <c r="P48" s="248"/>
      <c r="Q48" s="249"/>
      <c r="R48" s="249"/>
      <c r="S48" s="249"/>
      <c r="T48" s="249"/>
      <c r="U48" s="250"/>
      <c r="V48" s="248"/>
      <c r="W48" s="249"/>
      <c r="X48" s="249"/>
      <c r="Y48" s="249"/>
      <c r="Z48" s="249"/>
      <c r="AA48" s="250"/>
      <c r="AB48" s="248"/>
      <c r="AC48" s="249"/>
      <c r="AD48" s="249"/>
      <c r="AE48" s="249"/>
      <c r="AF48" s="249"/>
      <c r="AG48" s="250"/>
      <c r="AH48" s="248"/>
      <c r="AI48" s="249"/>
      <c r="AJ48" s="249"/>
      <c r="AK48" s="249"/>
      <c r="AL48" s="249"/>
      <c r="AM48" s="250"/>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row>
    <row r="49" spans="1:80" x14ac:dyDescent="0.25">
      <c r="A49" s="49"/>
      <c r="B49" s="49"/>
      <c r="C49" s="49"/>
      <c r="D49" s="49"/>
      <c r="E49" s="49"/>
      <c r="F49" s="49"/>
      <c r="G49" s="49"/>
      <c r="H49" s="49"/>
      <c r="I49" s="49"/>
      <c r="J49" s="248"/>
      <c r="K49" s="249"/>
      <c r="L49" s="249"/>
      <c r="M49" s="249"/>
      <c r="N49" s="249"/>
      <c r="O49" s="250"/>
      <c r="P49" s="248"/>
      <c r="Q49" s="249"/>
      <c r="R49" s="249"/>
      <c r="S49" s="249"/>
      <c r="T49" s="249"/>
      <c r="U49" s="250"/>
      <c r="V49" s="248"/>
      <c r="W49" s="249"/>
      <c r="X49" s="249"/>
      <c r="Y49" s="249"/>
      <c r="Z49" s="249"/>
      <c r="AA49" s="250"/>
      <c r="AB49" s="248"/>
      <c r="AC49" s="249"/>
      <c r="AD49" s="249"/>
      <c r="AE49" s="249"/>
      <c r="AF49" s="249"/>
      <c r="AG49" s="250"/>
      <c r="AH49" s="248"/>
      <c r="AI49" s="249"/>
      <c r="AJ49" s="249"/>
      <c r="AK49" s="249"/>
      <c r="AL49" s="249"/>
      <c r="AM49" s="250"/>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row>
    <row r="50" spans="1:80" x14ac:dyDescent="0.25">
      <c r="A50" s="49"/>
      <c r="B50" s="49"/>
      <c r="C50" s="49"/>
      <c r="D50" s="49"/>
      <c r="E50" s="49"/>
      <c r="F50" s="49"/>
      <c r="G50" s="49"/>
      <c r="H50" s="49"/>
      <c r="I50" s="49"/>
      <c r="J50" s="248"/>
      <c r="K50" s="249"/>
      <c r="L50" s="249"/>
      <c r="M50" s="249"/>
      <c r="N50" s="249"/>
      <c r="O50" s="250"/>
      <c r="P50" s="248"/>
      <c r="Q50" s="249"/>
      <c r="R50" s="249"/>
      <c r="S50" s="249"/>
      <c r="T50" s="249"/>
      <c r="U50" s="250"/>
      <c r="V50" s="248"/>
      <c r="W50" s="249"/>
      <c r="X50" s="249"/>
      <c r="Y50" s="249"/>
      <c r="Z50" s="249"/>
      <c r="AA50" s="250"/>
      <c r="AB50" s="248"/>
      <c r="AC50" s="249"/>
      <c r="AD50" s="249"/>
      <c r="AE50" s="249"/>
      <c r="AF50" s="249"/>
      <c r="AG50" s="250"/>
      <c r="AH50" s="248"/>
      <c r="AI50" s="249"/>
      <c r="AJ50" s="249"/>
      <c r="AK50" s="249"/>
      <c r="AL50" s="249"/>
      <c r="AM50" s="250"/>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row>
    <row r="51" spans="1:80" ht="15.75" thickBot="1" x14ac:dyDescent="0.3">
      <c r="A51" s="49"/>
      <c r="B51" s="49"/>
      <c r="C51" s="49"/>
      <c r="D51" s="49"/>
      <c r="E51" s="49"/>
      <c r="F51" s="49"/>
      <c r="G51" s="49"/>
      <c r="H51" s="49"/>
      <c r="I51" s="49"/>
      <c r="J51" s="251"/>
      <c r="K51" s="252"/>
      <c r="L51" s="252"/>
      <c r="M51" s="252"/>
      <c r="N51" s="252"/>
      <c r="O51" s="253"/>
      <c r="P51" s="251"/>
      <c r="Q51" s="252"/>
      <c r="R51" s="252"/>
      <c r="S51" s="252"/>
      <c r="T51" s="252"/>
      <c r="U51" s="253"/>
      <c r="V51" s="251"/>
      <c r="W51" s="252"/>
      <c r="X51" s="252"/>
      <c r="Y51" s="252"/>
      <c r="Z51" s="252"/>
      <c r="AA51" s="253"/>
      <c r="AB51" s="251"/>
      <c r="AC51" s="252"/>
      <c r="AD51" s="252"/>
      <c r="AE51" s="252"/>
      <c r="AF51" s="252"/>
      <c r="AG51" s="253"/>
      <c r="AH51" s="251"/>
      <c r="AI51" s="252"/>
      <c r="AJ51" s="252"/>
      <c r="AK51" s="252"/>
      <c r="AL51" s="252"/>
      <c r="AM51" s="253"/>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row>
    <row r="52" spans="1:80" x14ac:dyDescent="0.25">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row>
    <row r="53" spans="1:80" ht="15" customHeight="1" x14ac:dyDescent="0.25">
      <c r="A53" s="49"/>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row>
    <row r="54" spans="1:80" ht="15" customHeight="1" x14ac:dyDescent="0.25">
      <c r="A54" s="49"/>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row>
    <row r="55" spans="1:80" x14ac:dyDescent="0.25">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row>
    <row r="56" spans="1:80" x14ac:dyDescent="0.25">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row>
    <row r="57" spans="1:80" x14ac:dyDescent="0.25">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row>
    <row r="58" spans="1:80" x14ac:dyDescent="0.25">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row>
    <row r="59" spans="1:80" x14ac:dyDescent="0.25">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row>
    <row r="60" spans="1:80" x14ac:dyDescent="0.25">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row>
    <row r="61" spans="1:80" x14ac:dyDescent="0.25">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row>
    <row r="62" spans="1:80"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row>
    <row r="63" spans="1:80" x14ac:dyDescent="0.25">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row>
    <row r="64" spans="1:80" x14ac:dyDescent="0.25">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row>
    <row r="65" spans="1:80"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row>
    <row r="66" spans="1:80"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row>
    <row r="67" spans="1:80"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row>
    <row r="68" spans="1:80"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9"/>
      <c r="BY68" s="49"/>
      <c r="BZ68" s="49"/>
      <c r="CA68" s="49"/>
      <c r="CB68" s="49"/>
    </row>
    <row r="69" spans="1:80"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c r="CA69" s="49"/>
      <c r="CB69" s="49"/>
    </row>
    <row r="70" spans="1:80"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row>
    <row r="71" spans="1:80"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row>
    <row r="72" spans="1:80"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row>
    <row r="73" spans="1:80"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row>
    <row r="74" spans="1:80"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row>
    <row r="75" spans="1:80"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row>
    <row r="76" spans="1:80"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row>
    <row r="77" spans="1:80"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row>
    <row r="78" spans="1:80"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c r="CA78" s="49"/>
      <c r="CB78" s="49"/>
    </row>
    <row r="79" spans="1:80"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row>
    <row r="80" spans="1:80"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row>
    <row r="81" spans="1:63"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row>
    <row r="82" spans="1:63"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row>
    <row r="83" spans="1:63"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row>
    <row r="84" spans="1:63"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row>
    <row r="85" spans="1:63"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row>
    <row r="86" spans="1:63"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row>
    <row r="87" spans="1:63"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row>
    <row r="88" spans="1:63"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row>
    <row r="89" spans="1:63"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row>
    <row r="90" spans="1:63"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row>
    <row r="91" spans="1:63"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row>
    <row r="92" spans="1:63"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row>
    <row r="93" spans="1:63"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row>
    <row r="94" spans="1:63"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row>
    <row r="95" spans="1:63"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row>
    <row r="96" spans="1:63"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row>
    <row r="97" spans="1:63"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row>
    <row r="98" spans="1:63"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row>
    <row r="99" spans="1:63"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row>
    <row r="100" spans="1:63"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row>
    <row r="101" spans="1:63"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row>
    <row r="102" spans="1:63"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row>
    <row r="103" spans="1:63"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row>
    <row r="104" spans="1:63"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row>
    <row r="105" spans="1:63"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row>
    <row r="106" spans="1:63"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row>
    <row r="107" spans="1:63"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row>
    <row r="108" spans="1:63"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row>
    <row r="109" spans="1:63"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row>
    <row r="110" spans="1:63"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row>
    <row r="111" spans="1:63"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row>
    <row r="112" spans="1:63"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row>
    <row r="113" spans="1:63"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49"/>
    </row>
    <row r="114" spans="1:63"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row>
    <row r="115" spans="1:63"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row>
    <row r="116" spans="1:63"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row>
    <row r="117" spans="1:63"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row>
    <row r="118" spans="1:63"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row>
    <row r="119" spans="1:63" x14ac:dyDescent="0.2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row>
    <row r="120" spans="1:63" x14ac:dyDescent="0.2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row>
    <row r="121" spans="1:63" x14ac:dyDescent="0.2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c r="BI121" s="49"/>
      <c r="BJ121" s="49"/>
      <c r="BK121" s="49"/>
    </row>
    <row r="122" spans="1:63" x14ac:dyDescent="0.25">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c r="BI122" s="49"/>
      <c r="BJ122" s="49"/>
      <c r="BK122" s="49"/>
    </row>
    <row r="123" spans="1:63" x14ac:dyDescent="0.25">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row>
    <row r="124" spans="1:63" x14ac:dyDescent="0.25">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c r="BI124" s="49"/>
      <c r="BJ124" s="49"/>
      <c r="BK124" s="49"/>
    </row>
    <row r="125" spans="1:63" x14ac:dyDescent="0.25">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c r="BI125" s="49"/>
      <c r="BJ125" s="49"/>
      <c r="BK125" s="49"/>
    </row>
    <row r="126" spans="1:63" x14ac:dyDescent="0.25">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row>
    <row r="127" spans="1:63" x14ac:dyDescent="0.25">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row>
    <row r="128" spans="1:63" x14ac:dyDescent="0.25">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c r="BI128" s="49"/>
      <c r="BJ128" s="49"/>
      <c r="BK128" s="49"/>
    </row>
    <row r="129" spans="2:63" x14ac:dyDescent="0.25">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c r="BI129" s="49"/>
      <c r="BJ129" s="49"/>
      <c r="BK129" s="49"/>
    </row>
    <row r="130" spans="2:63" x14ac:dyDescent="0.25">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row>
    <row r="131" spans="2:63" x14ac:dyDescent="0.25">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c r="BI131" s="49"/>
      <c r="BJ131" s="49"/>
      <c r="BK131" s="49"/>
    </row>
    <row r="132" spans="2:63" x14ac:dyDescent="0.25">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row>
    <row r="133" spans="2:63" x14ac:dyDescent="0.25">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c r="BI133" s="49"/>
      <c r="BJ133" s="49"/>
      <c r="BK133" s="49"/>
    </row>
    <row r="134" spans="2:63" x14ac:dyDescent="0.25">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c r="BI134" s="49"/>
      <c r="BJ134" s="49"/>
      <c r="BK134" s="49"/>
    </row>
    <row r="135" spans="2:63" x14ac:dyDescent="0.25">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row>
    <row r="136" spans="2:63" x14ac:dyDescent="0.25">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row>
    <row r="137" spans="2:63" x14ac:dyDescent="0.25">
      <c r="B137" s="49"/>
      <c r="C137" s="49"/>
      <c r="D137" s="49"/>
      <c r="E137" s="49"/>
      <c r="F137" s="49"/>
      <c r="G137" s="49"/>
      <c r="H137" s="49"/>
      <c r="I137" s="49"/>
    </row>
    <row r="138" spans="2:63" x14ac:dyDescent="0.25">
      <c r="B138" s="49"/>
      <c r="C138" s="49"/>
      <c r="D138" s="49"/>
      <c r="E138" s="49"/>
      <c r="F138" s="49"/>
      <c r="G138" s="49"/>
      <c r="H138" s="49"/>
      <c r="I138" s="49"/>
    </row>
    <row r="139" spans="2:63" x14ac:dyDescent="0.25">
      <c r="B139" s="49"/>
      <c r="C139" s="49"/>
      <c r="D139" s="49"/>
      <c r="E139" s="49"/>
      <c r="F139" s="49"/>
      <c r="G139" s="49"/>
      <c r="H139" s="49"/>
      <c r="I139" s="49"/>
    </row>
    <row r="140" spans="2:63" x14ac:dyDescent="0.25">
      <c r="B140" s="49"/>
      <c r="C140" s="49"/>
      <c r="D140" s="49"/>
      <c r="E140" s="49"/>
      <c r="F140" s="49"/>
      <c r="G140" s="49"/>
      <c r="H140" s="49"/>
      <c r="I140" s="49"/>
    </row>
  </sheetData>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13" zoomScale="50" zoomScaleNormal="50" workbookViewId="0">
      <selection activeCell="M6" sqref="M6"/>
    </sheetView>
  </sheetViews>
  <sheetFormatPr baseColWidth="10" defaultRowHeight="15" x14ac:dyDescent="0.25"/>
  <cols>
    <col min="2" max="14" width="5.7109375" customWidth="1"/>
    <col min="15" max="15" width="7.140625" bestFit="1" customWidth="1"/>
    <col min="16" max="18" width="5.7109375" customWidth="1"/>
    <col min="19" max="19" width="8.42578125" customWidth="1"/>
    <col min="20" max="23" width="5.7109375" customWidth="1"/>
    <col min="24" max="24" width="7.140625" bestFit="1"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row>
    <row r="2" spans="1:91" ht="18" customHeight="1" x14ac:dyDescent="0.25">
      <c r="A2" s="49"/>
      <c r="B2" s="318" t="s">
        <v>152</v>
      </c>
      <c r="C2" s="319"/>
      <c r="D2" s="319"/>
      <c r="E2" s="319"/>
      <c r="F2" s="319"/>
      <c r="G2" s="319"/>
      <c r="H2" s="319"/>
      <c r="I2" s="319"/>
      <c r="J2" s="260" t="s">
        <v>2</v>
      </c>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row>
    <row r="3" spans="1:91" ht="18.75" customHeight="1" x14ac:dyDescent="0.25">
      <c r="A3" s="49"/>
      <c r="B3" s="319"/>
      <c r="C3" s="319"/>
      <c r="D3" s="319"/>
      <c r="E3" s="319"/>
      <c r="F3" s="319"/>
      <c r="G3" s="319"/>
      <c r="H3" s="319"/>
      <c r="I3" s="319"/>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row>
    <row r="4" spans="1:91" ht="15" customHeight="1" x14ac:dyDescent="0.25">
      <c r="A4" s="49"/>
      <c r="B4" s="319"/>
      <c r="C4" s="319"/>
      <c r="D4" s="319"/>
      <c r="E4" s="319"/>
      <c r="F4" s="319"/>
      <c r="G4" s="319"/>
      <c r="H4" s="319"/>
      <c r="I4" s="319"/>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row>
    <row r="5" spans="1:91" ht="15.75" thickBo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row>
    <row r="6" spans="1:91" ht="15" customHeight="1" x14ac:dyDescent="0.25">
      <c r="A6" s="49"/>
      <c r="B6" s="207" t="s">
        <v>4</v>
      </c>
      <c r="C6" s="207"/>
      <c r="D6" s="208"/>
      <c r="E6" s="302" t="s">
        <v>112</v>
      </c>
      <c r="F6" s="303"/>
      <c r="G6" s="303"/>
      <c r="H6" s="303"/>
      <c r="I6" s="320"/>
      <c r="J6" s="12" t="e">
        <f>IF(AND('Mapa final'!#REF!="Muy Alta",'Mapa final'!#REF!="Leve"),CONCATENATE("R1C",'Mapa final'!#REF!),"")</f>
        <v>#REF!</v>
      </c>
      <c r="K6" s="13" t="e">
        <f>IF(AND('Mapa final'!#REF!="Muy Alta",'Mapa final'!#REF!="Leve"),CONCATENATE("R1C",'Mapa final'!#REF!),"")</f>
        <v>#REF!</v>
      </c>
      <c r="L6" s="13" t="e">
        <f>IF(AND('Mapa final'!#REF!="Muy Alta",'Mapa final'!#REF!="Leve"),CONCATENATE("R1C",'Mapa final'!#REF!),"")</f>
        <v>#REF!</v>
      </c>
      <c r="M6" s="13" t="e">
        <f>IF(AND('Mapa final'!#REF!="Muy Alta",'Mapa final'!#REF!="Leve"),CONCATENATE("R1C",'Mapa final'!#REF!),"")</f>
        <v>#REF!</v>
      </c>
      <c r="N6" s="13" t="e">
        <f>IF(AND('Mapa final'!#REF!="Muy Alta",'Mapa final'!#REF!="Leve"),CONCATENATE("R1C",'Mapa final'!#REF!),"")</f>
        <v>#REF!</v>
      </c>
      <c r="O6" s="14" t="e">
        <f>IF(AND('Mapa final'!#REF!="Muy Alta",'Mapa final'!#REF!="Leve"),CONCATENATE("R1C",'Mapa final'!#REF!),"")</f>
        <v>#REF!</v>
      </c>
      <c r="P6" s="12" t="e">
        <f>IF(AND('Mapa final'!#REF!="Muy Alta",'Mapa final'!#REF!="Menor"),CONCATENATE("R1C",'Mapa final'!#REF!),"")</f>
        <v>#REF!</v>
      </c>
      <c r="Q6" s="13" t="e">
        <f>IF(AND('Mapa final'!#REF!="Muy Alta",'Mapa final'!#REF!="Menor"),CONCATENATE("R1C",'Mapa final'!#REF!),"")</f>
        <v>#REF!</v>
      </c>
      <c r="R6" s="13" t="e">
        <f>IF(AND('Mapa final'!#REF!="Muy Alta",'Mapa final'!#REF!="Menor"),CONCATENATE("R1C",'Mapa final'!#REF!),"")</f>
        <v>#REF!</v>
      </c>
      <c r="S6" s="13" t="e">
        <f>IF(AND('Mapa final'!#REF!="Muy Alta",'Mapa final'!#REF!="Menor"),CONCATENATE("R1C",'Mapa final'!#REF!),"")</f>
        <v>#REF!</v>
      </c>
      <c r="T6" s="13" t="e">
        <f>IF(AND('Mapa final'!#REF!="Muy Alta",'Mapa final'!#REF!="Menor"),CONCATENATE("R1C",'Mapa final'!#REF!),"")</f>
        <v>#REF!</v>
      </c>
      <c r="U6" s="14" t="e">
        <f>IF(AND('Mapa final'!#REF!="Muy Alta",'Mapa final'!#REF!="Menor"),CONCATENATE("R1C",'Mapa final'!#REF!),"")</f>
        <v>#REF!</v>
      </c>
      <c r="V6" s="12" t="e">
        <f>IF(AND('Mapa final'!#REF!="Muy Alta",'Mapa final'!#REF!="Moderado"),CONCATENATE("R1C",'Mapa final'!#REF!),"")</f>
        <v>#REF!</v>
      </c>
      <c r="W6" s="13" t="e">
        <f>IF(AND('Mapa final'!#REF!="Muy Alta",'Mapa final'!#REF!="Moderado"),CONCATENATE("R1C",'Mapa final'!#REF!),"")</f>
        <v>#REF!</v>
      </c>
      <c r="X6" s="13" t="e">
        <f>IF(AND('Mapa final'!#REF!="Muy Alta",'Mapa final'!#REF!="Moderado"),CONCATENATE("R1C",'Mapa final'!#REF!),"")</f>
        <v>#REF!</v>
      </c>
      <c r="Y6" s="13" t="e">
        <f>IF(AND('Mapa final'!#REF!="Muy Alta",'Mapa final'!#REF!="Moderado"),CONCATENATE("R1C",'Mapa final'!#REF!),"")</f>
        <v>#REF!</v>
      </c>
      <c r="Z6" s="13" t="e">
        <f>IF(AND('Mapa final'!#REF!="Muy Alta",'Mapa final'!#REF!="Moderado"),CONCATENATE("R1C",'Mapa final'!#REF!),"")</f>
        <v>#REF!</v>
      </c>
      <c r="AA6" s="14" t="e">
        <f>IF(AND('Mapa final'!#REF!="Muy Alta",'Mapa final'!#REF!="Moderado"),CONCATENATE("R1C",'Mapa final'!#REF!),"")</f>
        <v>#REF!</v>
      </c>
      <c r="AB6" s="12" t="e">
        <f>IF(AND('Mapa final'!#REF!="Muy Alta",'Mapa final'!#REF!="Mayor"),CONCATENATE("R1C",'Mapa final'!#REF!),"")</f>
        <v>#REF!</v>
      </c>
      <c r="AC6" s="13" t="e">
        <f>IF(AND('Mapa final'!#REF!="Muy Alta",'Mapa final'!#REF!="Mayor"),CONCATENATE("R1C",'Mapa final'!#REF!),"")</f>
        <v>#REF!</v>
      </c>
      <c r="AD6" s="13" t="e">
        <f>IF(AND('Mapa final'!#REF!="Muy Alta",'Mapa final'!#REF!="Mayor"),CONCATENATE("R1C",'Mapa final'!#REF!),"")</f>
        <v>#REF!</v>
      </c>
      <c r="AE6" s="13" t="e">
        <f>IF(AND('Mapa final'!#REF!="Muy Alta",'Mapa final'!#REF!="Mayor"),CONCATENATE("R1C",'Mapa final'!#REF!),"")</f>
        <v>#REF!</v>
      </c>
      <c r="AF6" s="13" t="e">
        <f>IF(AND('Mapa final'!#REF!="Muy Alta",'Mapa final'!#REF!="Mayor"),CONCATENATE("R1C",'Mapa final'!#REF!),"")</f>
        <v>#REF!</v>
      </c>
      <c r="AG6" s="14" t="e">
        <f>IF(AND('Mapa final'!#REF!="Muy Alta",'Mapa final'!#REF!="Mayor"),CONCATENATE("R1C",'Mapa final'!#REF!),"")</f>
        <v>#REF!</v>
      </c>
      <c r="AH6" s="15" t="e">
        <f>IF(AND('Mapa final'!#REF!="Muy Alta",'Mapa final'!#REF!="Catastrófico"),CONCATENATE("R1C",'Mapa final'!#REF!),"")</f>
        <v>#REF!</v>
      </c>
      <c r="AI6" s="16" t="e">
        <f>IF(AND('Mapa final'!#REF!="Muy Alta",'Mapa final'!#REF!="Catastrófico"),CONCATENATE("R1C",'Mapa final'!#REF!),"")</f>
        <v>#REF!</v>
      </c>
      <c r="AJ6" s="16" t="e">
        <f>IF(AND('Mapa final'!#REF!="Muy Alta",'Mapa final'!#REF!="Catastrófico"),CONCATENATE("R1C",'Mapa final'!#REF!),"")</f>
        <v>#REF!</v>
      </c>
      <c r="AK6" s="16" t="e">
        <f>IF(AND('Mapa final'!#REF!="Muy Alta",'Mapa final'!#REF!="Catastrófico"),CONCATENATE("R1C",'Mapa final'!#REF!),"")</f>
        <v>#REF!</v>
      </c>
      <c r="AL6" s="16" t="e">
        <f>IF(AND('Mapa final'!#REF!="Muy Alta",'Mapa final'!#REF!="Catastrófico"),CONCATENATE("R1C",'Mapa final'!#REF!),"")</f>
        <v>#REF!</v>
      </c>
      <c r="AM6" s="17" t="e">
        <f>IF(AND('Mapa final'!#REF!="Muy Alta",'Mapa final'!#REF!="Catastrófico"),CONCATENATE("R1C",'Mapa final'!#REF!),"")</f>
        <v>#REF!</v>
      </c>
      <c r="AN6" s="49"/>
      <c r="AO6" s="309" t="s">
        <v>77</v>
      </c>
      <c r="AP6" s="310"/>
      <c r="AQ6" s="310"/>
      <c r="AR6" s="310"/>
      <c r="AS6" s="310"/>
      <c r="AT6" s="311"/>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row>
    <row r="7" spans="1:91" ht="15" customHeight="1" x14ac:dyDescent="0.25">
      <c r="A7" s="49"/>
      <c r="B7" s="207"/>
      <c r="C7" s="207"/>
      <c r="D7" s="208"/>
      <c r="E7" s="306"/>
      <c r="F7" s="305"/>
      <c r="G7" s="305"/>
      <c r="H7" s="305"/>
      <c r="I7" s="321"/>
      <c r="J7" s="18" t="e">
        <f>IF(AND('Mapa final'!#REF!="Muy Alta",'Mapa final'!#REF!="Leve"),CONCATENATE("R2C",'Mapa final'!#REF!),"")</f>
        <v>#REF!</v>
      </c>
      <c r="K7" s="19" t="e">
        <f>IF(AND('Mapa final'!#REF!="Muy Alta",'Mapa final'!#REF!="Leve"),CONCATENATE("R2C",'Mapa final'!#REF!),"")</f>
        <v>#REF!</v>
      </c>
      <c r="L7" s="19" t="e">
        <f>IF(AND('Mapa final'!#REF!="Muy Alta",'Mapa final'!#REF!="Leve"),CONCATENATE("R2C",'Mapa final'!#REF!),"")</f>
        <v>#REF!</v>
      </c>
      <c r="M7" s="19" t="e">
        <f>IF(AND('Mapa final'!#REF!="Muy Alta",'Mapa final'!#REF!="Leve"),CONCATENATE("R2C",'Mapa final'!#REF!),"")</f>
        <v>#REF!</v>
      </c>
      <c r="N7" s="19" t="e">
        <f>IF(AND('Mapa final'!#REF!="Muy Alta",'Mapa final'!#REF!="Leve"),CONCATENATE("R2C",'Mapa final'!#REF!),"")</f>
        <v>#REF!</v>
      </c>
      <c r="O7" s="20" t="e">
        <f>IF(AND('Mapa final'!#REF!="Muy Alta",'Mapa final'!#REF!="Leve"),CONCATENATE("R2C",'Mapa final'!#REF!),"")</f>
        <v>#REF!</v>
      </c>
      <c r="P7" s="18" t="e">
        <f>IF(AND('Mapa final'!#REF!="Muy Alta",'Mapa final'!#REF!="Menor"),CONCATENATE("R2C",'Mapa final'!#REF!),"")</f>
        <v>#REF!</v>
      </c>
      <c r="Q7" s="19" t="e">
        <f>IF(AND('Mapa final'!#REF!="Muy Alta",'Mapa final'!#REF!="Menor"),CONCATENATE("R2C",'Mapa final'!#REF!),"")</f>
        <v>#REF!</v>
      </c>
      <c r="R7" s="19" t="e">
        <f>IF(AND('Mapa final'!#REF!="Muy Alta",'Mapa final'!#REF!="Menor"),CONCATENATE("R2C",'Mapa final'!#REF!),"")</f>
        <v>#REF!</v>
      </c>
      <c r="S7" s="19" t="e">
        <f>IF(AND('Mapa final'!#REF!="Muy Alta",'Mapa final'!#REF!="Menor"),CONCATENATE("R2C",'Mapa final'!#REF!),"")</f>
        <v>#REF!</v>
      </c>
      <c r="T7" s="19" t="e">
        <f>IF(AND('Mapa final'!#REF!="Muy Alta",'Mapa final'!#REF!="Menor"),CONCATENATE("R2C",'Mapa final'!#REF!),"")</f>
        <v>#REF!</v>
      </c>
      <c r="U7" s="20" t="e">
        <f>IF(AND('Mapa final'!#REF!="Muy Alta",'Mapa final'!#REF!="Menor"),CONCATENATE("R2C",'Mapa final'!#REF!),"")</f>
        <v>#REF!</v>
      </c>
      <c r="V7" s="18" t="e">
        <f>IF(AND('Mapa final'!#REF!="Muy Alta",'Mapa final'!#REF!="Moderado"),CONCATENATE("R2C",'Mapa final'!#REF!),"")</f>
        <v>#REF!</v>
      </c>
      <c r="W7" s="19" t="e">
        <f>IF(AND('Mapa final'!#REF!="Muy Alta",'Mapa final'!#REF!="Moderado"),CONCATENATE("R2C",'Mapa final'!#REF!),"")</f>
        <v>#REF!</v>
      </c>
      <c r="X7" s="19" t="e">
        <f>IF(AND('Mapa final'!#REF!="Muy Alta",'Mapa final'!#REF!="Moderado"),CONCATENATE("R2C",'Mapa final'!#REF!),"")</f>
        <v>#REF!</v>
      </c>
      <c r="Y7" s="19" t="e">
        <f>IF(AND('Mapa final'!#REF!="Muy Alta",'Mapa final'!#REF!="Moderado"),CONCATENATE("R2C",'Mapa final'!#REF!),"")</f>
        <v>#REF!</v>
      </c>
      <c r="Z7" s="19" t="e">
        <f>IF(AND('Mapa final'!#REF!="Muy Alta",'Mapa final'!#REF!="Moderado"),CONCATENATE("R2C",'Mapa final'!#REF!),"")</f>
        <v>#REF!</v>
      </c>
      <c r="AA7" s="20" t="e">
        <f>IF(AND('Mapa final'!#REF!="Muy Alta",'Mapa final'!#REF!="Moderado"),CONCATENATE("R2C",'Mapa final'!#REF!),"")</f>
        <v>#REF!</v>
      </c>
      <c r="AB7" s="18" t="e">
        <f>IF(AND('Mapa final'!#REF!="Muy Alta",'Mapa final'!#REF!="Mayor"),CONCATENATE("R2C",'Mapa final'!#REF!),"")</f>
        <v>#REF!</v>
      </c>
      <c r="AC7" s="19" t="e">
        <f>IF(AND('Mapa final'!#REF!="Muy Alta",'Mapa final'!#REF!="Mayor"),CONCATENATE("R2C",'Mapa final'!#REF!),"")</f>
        <v>#REF!</v>
      </c>
      <c r="AD7" s="19" t="e">
        <f>IF(AND('Mapa final'!#REF!="Muy Alta",'Mapa final'!#REF!="Mayor"),CONCATENATE("R2C",'Mapa final'!#REF!),"")</f>
        <v>#REF!</v>
      </c>
      <c r="AE7" s="19" t="e">
        <f>IF(AND('Mapa final'!#REF!="Muy Alta",'Mapa final'!#REF!="Mayor"),CONCATENATE("R2C",'Mapa final'!#REF!),"")</f>
        <v>#REF!</v>
      </c>
      <c r="AF7" s="19" t="e">
        <f>IF(AND('Mapa final'!#REF!="Muy Alta",'Mapa final'!#REF!="Mayor"),CONCATENATE("R2C",'Mapa final'!#REF!),"")</f>
        <v>#REF!</v>
      </c>
      <c r="AG7" s="20" t="e">
        <f>IF(AND('Mapa final'!#REF!="Muy Alta",'Mapa final'!#REF!="Mayor"),CONCATENATE("R2C",'Mapa final'!#REF!),"")</f>
        <v>#REF!</v>
      </c>
      <c r="AH7" s="21" t="e">
        <f>IF(AND('Mapa final'!#REF!="Muy Alta",'Mapa final'!#REF!="Catastrófico"),CONCATENATE("R2C",'Mapa final'!#REF!),"")</f>
        <v>#REF!</v>
      </c>
      <c r="AI7" s="22" t="e">
        <f>IF(AND('Mapa final'!#REF!="Muy Alta",'Mapa final'!#REF!="Catastrófico"),CONCATENATE("R2C",'Mapa final'!#REF!),"")</f>
        <v>#REF!</v>
      </c>
      <c r="AJ7" s="22" t="e">
        <f>IF(AND('Mapa final'!#REF!="Muy Alta",'Mapa final'!#REF!="Catastrófico"),CONCATENATE("R2C",'Mapa final'!#REF!),"")</f>
        <v>#REF!</v>
      </c>
      <c r="AK7" s="22" t="e">
        <f>IF(AND('Mapa final'!#REF!="Muy Alta",'Mapa final'!#REF!="Catastrófico"),CONCATENATE("R2C",'Mapa final'!#REF!),"")</f>
        <v>#REF!</v>
      </c>
      <c r="AL7" s="22" t="e">
        <f>IF(AND('Mapa final'!#REF!="Muy Alta",'Mapa final'!#REF!="Catastrófico"),CONCATENATE("R2C",'Mapa final'!#REF!),"")</f>
        <v>#REF!</v>
      </c>
      <c r="AM7" s="23" t="e">
        <f>IF(AND('Mapa final'!#REF!="Muy Alta",'Mapa final'!#REF!="Catastrófico"),CONCATENATE("R2C",'Mapa final'!#REF!),"")</f>
        <v>#REF!</v>
      </c>
      <c r="AN7" s="49"/>
      <c r="AO7" s="312"/>
      <c r="AP7" s="313"/>
      <c r="AQ7" s="313"/>
      <c r="AR7" s="313"/>
      <c r="AS7" s="313"/>
      <c r="AT7" s="314"/>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row>
    <row r="8" spans="1:91" ht="15" customHeight="1" x14ac:dyDescent="0.25">
      <c r="A8" s="49"/>
      <c r="B8" s="207"/>
      <c r="C8" s="207"/>
      <c r="D8" s="208"/>
      <c r="E8" s="306"/>
      <c r="F8" s="305"/>
      <c r="G8" s="305"/>
      <c r="H8" s="305"/>
      <c r="I8" s="321"/>
      <c r="J8" s="18" t="str">
        <f ca="1">IF(AND('Mapa final'!$Y$9="Muy Alta",'Mapa final'!$AA$9="Leve"),CONCATENATE("R3C",'Mapa final'!$O$9),"")</f>
        <v/>
      </c>
      <c r="K8" s="19" t="str">
        <f ca="1">IF(AND('Mapa final'!$Y$10="Muy Alta",'Mapa final'!$AA$10="Leve"),CONCATENATE("R3C",'Mapa final'!$O$10),"")</f>
        <v/>
      </c>
      <c r="L8" s="19" t="str">
        <f ca="1">IF(AND('Mapa final'!$Y$11="Muy Alta",'Mapa final'!$AA$11="Leve"),CONCATENATE("R3C",'Mapa final'!$O$11),"")</f>
        <v/>
      </c>
      <c r="M8" s="19" t="str">
        <f>IF(AND('Mapa final'!$Y$12="Muy Alta",'Mapa final'!$AA$12="Leve"),CONCATENATE("R3C",'Mapa final'!$O$12),"")</f>
        <v/>
      </c>
      <c r="N8" s="19" t="str">
        <f>IF(AND('Mapa final'!$Y$13="Muy Alta",'Mapa final'!$AA$13="Leve"),CONCATENATE("R3C",'Mapa final'!$O$13),"")</f>
        <v/>
      </c>
      <c r="O8" s="20" t="str">
        <f>IF(AND('Mapa final'!$Y$14="Muy Alta",'Mapa final'!$AA$14="Leve"),CONCATENATE("R3C",'Mapa final'!$O$14),"")</f>
        <v/>
      </c>
      <c r="P8" s="18" t="str">
        <f ca="1">IF(AND('Mapa final'!$Y$9="Muy Alta",'Mapa final'!$AA$9="Menor"),CONCATENATE("R3C",'Mapa final'!$O$9),"")</f>
        <v/>
      </c>
      <c r="Q8" s="19" t="str">
        <f ca="1">IF(AND('Mapa final'!$Y$10="Muy Alta",'Mapa final'!$AA$10="Menor"),CONCATENATE("R3C",'Mapa final'!$O$10),"")</f>
        <v/>
      </c>
      <c r="R8" s="19" t="str">
        <f ca="1">IF(AND('Mapa final'!$Y$11="Muy Alta",'Mapa final'!$AA$11="Menor"),CONCATENATE("R3C",'Mapa final'!$O$11),"")</f>
        <v/>
      </c>
      <c r="S8" s="19" t="str">
        <f>IF(AND('Mapa final'!$Y$12="Muy Alta",'Mapa final'!$AA$12="Menor"),CONCATENATE("R3C",'Mapa final'!$O$12),"")</f>
        <v/>
      </c>
      <c r="T8" s="19" t="str">
        <f>IF(AND('Mapa final'!$Y$13="Muy Alta",'Mapa final'!$AA$13="Menor"),CONCATENATE("R3C",'Mapa final'!$O$13),"")</f>
        <v/>
      </c>
      <c r="U8" s="20" t="str">
        <f>IF(AND('Mapa final'!$Y$14="Muy Alta",'Mapa final'!$AA$14="Menor"),CONCATENATE("R3C",'Mapa final'!$O$14),"")</f>
        <v/>
      </c>
      <c r="V8" s="18" t="str">
        <f ca="1">IF(AND('Mapa final'!$Y$9="Muy Alta",'Mapa final'!$AA$9="Moderado"),CONCATENATE("R3C",'Mapa final'!$O$9),"")</f>
        <v/>
      </c>
      <c r="W8" s="19" t="str">
        <f ca="1">IF(AND('Mapa final'!$Y$10="Muy Alta",'Mapa final'!$AA$10="Moderado"),CONCATENATE("R3C",'Mapa final'!$O$10),"")</f>
        <v/>
      </c>
      <c r="X8" s="19" t="str">
        <f ca="1">IF(AND('Mapa final'!$Y$11="Muy Alta",'Mapa final'!$AA$11="Moderado"),CONCATENATE("R3C",'Mapa final'!$O$11),"")</f>
        <v/>
      </c>
      <c r="Y8" s="19" t="str">
        <f>IF(AND('Mapa final'!$Y$12="Muy Alta",'Mapa final'!$AA$12="Moderado"),CONCATENATE("R3C",'Mapa final'!$O$12),"")</f>
        <v/>
      </c>
      <c r="Z8" s="19" t="str">
        <f>IF(AND('Mapa final'!$Y$13="Muy Alta",'Mapa final'!$AA$13="Moderado"),CONCATENATE("R3C",'Mapa final'!$O$13),"")</f>
        <v/>
      </c>
      <c r="AA8" s="20" t="str">
        <f>IF(AND('Mapa final'!$Y$14="Muy Alta",'Mapa final'!$AA$14="Moderado"),CONCATENATE("R3C",'Mapa final'!$O$14),"")</f>
        <v/>
      </c>
      <c r="AB8" s="18" t="str">
        <f ca="1">IF(AND('Mapa final'!$Y$9="Muy Alta",'Mapa final'!$AA$9="Mayor"),CONCATENATE("R3C",'Mapa final'!$O$9),"")</f>
        <v/>
      </c>
      <c r="AC8" s="19" t="str">
        <f ca="1">IF(AND('Mapa final'!$Y$10="Muy Alta",'Mapa final'!$AA$10="Mayor"),CONCATENATE("R3C",'Mapa final'!$O$10),"")</f>
        <v/>
      </c>
      <c r="AD8" s="19" t="str">
        <f ca="1">IF(AND('Mapa final'!$Y$11="Muy Alta",'Mapa final'!$AA$11="Mayor"),CONCATENATE("R3C",'Mapa final'!$O$11),"")</f>
        <v/>
      </c>
      <c r="AE8" s="19" t="str">
        <f>IF(AND('Mapa final'!$Y$12="Muy Alta",'Mapa final'!$AA$12="Mayor"),CONCATENATE("R3C",'Mapa final'!$O$12),"")</f>
        <v/>
      </c>
      <c r="AF8" s="19" t="str">
        <f>IF(AND('Mapa final'!$Y$13="Muy Alta",'Mapa final'!$AA$13="Mayor"),CONCATENATE("R3C",'Mapa final'!$O$13),"")</f>
        <v/>
      </c>
      <c r="AG8" s="20" t="str">
        <f>IF(AND('Mapa final'!$Y$14="Muy Alta",'Mapa final'!$AA$14="Mayor"),CONCATENATE("R3C",'Mapa final'!$O$14),"")</f>
        <v/>
      </c>
      <c r="AH8" s="21" t="str">
        <f ca="1">IF(AND('Mapa final'!$Y$9="Muy Alta",'Mapa final'!$AA$9="Catastrófico"),CONCATENATE("R3C",'Mapa final'!$O$9),"")</f>
        <v/>
      </c>
      <c r="AI8" s="22" t="str">
        <f ca="1">IF(AND('Mapa final'!$Y$10="Muy Alta",'Mapa final'!$AA$10="Catastrófico"),CONCATENATE("R3C",'Mapa final'!$O$10),"")</f>
        <v/>
      </c>
      <c r="AJ8" s="22" t="str">
        <f ca="1">IF(AND('Mapa final'!$Y$11="Muy Alta",'Mapa final'!$AA$11="Catastrófico"),CONCATENATE("R3C",'Mapa final'!$O$11),"")</f>
        <v/>
      </c>
      <c r="AK8" s="22" t="str">
        <f>IF(AND('Mapa final'!$Y$12="Muy Alta",'Mapa final'!$AA$12="Catastrófico"),CONCATENATE("R3C",'Mapa final'!$O$12),"")</f>
        <v/>
      </c>
      <c r="AL8" s="22" t="str">
        <f>IF(AND('Mapa final'!$Y$13="Muy Alta",'Mapa final'!$AA$13="Catastrófico"),CONCATENATE("R3C",'Mapa final'!$O$13),"")</f>
        <v/>
      </c>
      <c r="AM8" s="23" t="str">
        <f>IF(AND('Mapa final'!$Y$14="Muy Alta",'Mapa final'!$AA$14="Catastrófico"),CONCATENATE("R3C",'Mapa final'!$O$14),"")</f>
        <v/>
      </c>
      <c r="AN8" s="49"/>
      <c r="AO8" s="312"/>
      <c r="AP8" s="313"/>
      <c r="AQ8" s="313"/>
      <c r="AR8" s="313"/>
      <c r="AS8" s="313"/>
      <c r="AT8" s="314"/>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row>
    <row r="9" spans="1:91" ht="15" customHeight="1" x14ac:dyDescent="0.25">
      <c r="A9" s="49"/>
      <c r="B9" s="207"/>
      <c r="C9" s="207"/>
      <c r="D9" s="208"/>
      <c r="E9" s="306"/>
      <c r="F9" s="305"/>
      <c r="G9" s="305"/>
      <c r="H9" s="305"/>
      <c r="I9" s="321"/>
      <c r="J9" s="18" t="str">
        <f ca="1">IF(AND('Mapa final'!$Y$15="Muy Alta",'Mapa final'!$AA$15="Leve"),CONCATENATE("R4C",'Mapa final'!$O$15),"")</f>
        <v/>
      </c>
      <c r="K9" s="19" t="str">
        <f ca="1">IF(AND('Mapa final'!$Y$16="Muy Alta",'Mapa final'!$AA$16="Leve"),CONCATENATE("R4C",'Mapa final'!$O$16),"")</f>
        <v/>
      </c>
      <c r="L9" s="19" t="str">
        <f ca="1">IF(AND('Mapa final'!$Y$17="Muy Alta",'Mapa final'!$AA$17="Leve"),CONCATENATE("R4C",'Mapa final'!$O$17),"")</f>
        <v/>
      </c>
      <c r="M9" s="19" t="str">
        <f>IF(AND('Mapa final'!$Y$18="Muy Alta",'Mapa final'!$AA$18="Leve"),CONCATENATE("R4C",'Mapa final'!$O$18),"")</f>
        <v/>
      </c>
      <c r="N9" s="19" t="str">
        <f>IF(AND('Mapa final'!$Y$19="Muy Alta",'Mapa final'!$AA$19="Leve"),CONCATENATE("R4C",'Mapa final'!$O$19),"")</f>
        <v/>
      </c>
      <c r="O9" s="20" t="str">
        <f>IF(AND('Mapa final'!$Y$20="Muy Alta",'Mapa final'!$AA$20="Leve"),CONCATENATE("R4C",'Mapa final'!$O$20),"")</f>
        <v/>
      </c>
      <c r="P9" s="18" t="str">
        <f ca="1">IF(AND('Mapa final'!$Y$15="Muy Alta",'Mapa final'!$AA$15="Menor"),CONCATENATE("R4C",'Mapa final'!$O$15),"")</f>
        <v/>
      </c>
      <c r="Q9" s="19" t="str">
        <f ca="1">IF(AND('Mapa final'!$Y$16="Muy Alta",'Mapa final'!$AA$16="Menor"),CONCATENATE("R4C",'Mapa final'!$O$16),"")</f>
        <v/>
      </c>
      <c r="R9" s="19" t="str">
        <f ca="1">IF(AND('Mapa final'!$Y$17="Muy Alta",'Mapa final'!$AA$17="Menor"),CONCATENATE("R4C",'Mapa final'!$O$17),"")</f>
        <v/>
      </c>
      <c r="S9" s="19" t="str">
        <f>IF(AND('Mapa final'!$Y$18="Muy Alta",'Mapa final'!$AA$18="Menor"),CONCATENATE("R4C",'Mapa final'!$O$18),"")</f>
        <v/>
      </c>
      <c r="T9" s="19" t="str">
        <f>IF(AND('Mapa final'!$Y$19="Muy Alta",'Mapa final'!$AA$19="Menor"),CONCATENATE("R4C",'Mapa final'!$O$19),"")</f>
        <v/>
      </c>
      <c r="U9" s="20" t="str">
        <f>IF(AND('Mapa final'!$Y$20="Muy Alta",'Mapa final'!$AA$20="Menor"),CONCATENATE("R4C",'Mapa final'!$O$20),"")</f>
        <v/>
      </c>
      <c r="V9" s="18" t="str">
        <f ca="1">IF(AND('Mapa final'!$Y$15="Muy Alta",'Mapa final'!$AA$15="Moderado"),CONCATENATE("R4C",'Mapa final'!$O$15),"")</f>
        <v/>
      </c>
      <c r="W9" s="19" t="str">
        <f ca="1">IF(AND('Mapa final'!$Y$16="Muy Alta",'Mapa final'!$AA$16="Moderado"),CONCATENATE("R4C",'Mapa final'!$O$16),"")</f>
        <v/>
      </c>
      <c r="X9" s="19" t="str">
        <f ca="1">IF(AND('Mapa final'!$Y$17="Muy Alta",'Mapa final'!$AA$17="Moderado"),CONCATENATE("R4C",'Mapa final'!$O$17),"")</f>
        <v/>
      </c>
      <c r="Y9" s="19" t="str">
        <f>IF(AND('Mapa final'!$Y$18="Muy Alta",'Mapa final'!$AA$18="Moderado"),CONCATENATE("R4C",'Mapa final'!$O$18),"")</f>
        <v/>
      </c>
      <c r="Z9" s="19" t="str">
        <f>IF(AND('Mapa final'!$Y$19="Muy Alta",'Mapa final'!$AA$19="Moderado"),CONCATENATE("R4C",'Mapa final'!$O$19),"")</f>
        <v/>
      </c>
      <c r="AA9" s="20" t="str">
        <f>IF(AND('Mapa final'!$Y$20="Muy Alta",'Mapa final'!$AA$20="Moderado"),CONCATENATE("R4C",'Mapa final'!$O$20),"")</f>
        <v/>
      </c>
      <c r="AB9" s="18" t="str">
        <f ca="1">IF(AND('Mapa final'!$Y$15="Muy Alta",'Mapa final'!$AA$15="Mayor"),CONCATENATE("R4C",'Mapa final'!$O$15),"")</f>
        <v/>
      </c>
      <c r="AC9" s="19" t="str">
        <f ca="1">IF(AND('Mapa final'!$Y$16="Muy Alta",'Mapa final'!$AA$16="Mayor"),CONCATENATE("R4C",'Mapa final'!$O$16),"")</f>
        <v/>
      </c>
      <c r="AD9" s="19" t="str">
        <f ca="1">IF(AND('Mapa final'!$Y$17="Muy Alta",'Mapa final'!$AA$17="Mayor"),CONCATENATE("R4C",'Mapa final'!$O$17),"")</f>
        <v/>
      </c>
      <c r="AE9" s="19" t="str">
        <f>IF(AND('Mapa final'!$Y$18="Muy Alta",'Mapa final'!$AA$18="Mayor"),CONCATENATE("R4C",'Mapa final'!$O$18),"")</f>
        <v/>
      </c>
      <c r="AF9" s="19" t="str">
        <f>IF(AND('Mapa final'!$Y$19="Muy Alta",'Mapa final'!$AA$19="Mayor"),CONCATENATE("R4C",'Mapa final'!$O$19),"")</f>
        <v/>
      </c>
      <c r="AG9" s="20" t="str">
        <f>IF(AND('Mapa final'!$Y$20="Muy Alta",'Mapa final'!$AA$20="Mayor"),CONCATENATE("R4C",'Mapa final'!$O$20),"")</f>
        <v/>
      </c>
      <c r="AH9" s="21" t="str">
        <f ca="1">IF(AND('Mapa final'!$Y$15="Muy Alta",'Mapa final'!$AA$15="Catastrófico"),CONCATENATE("R4C",'Mapa final'!$O$15),"")</f>
        <v/>
      </c>
      <c r="AI9" s="22" t="str">
        <f ca="1">IF(AND('Mapa final'!$Y$16="Muy Alta",'Mapa final'!$AA$16="Catastrófico"),CONCATENATE("R4C",'Mapa final'!$O$16),"")</f>
        <v/>
      </c>
      <c r="AJ9" s="22" t="str">
        <f ca="1">IF(AND('Mapa final'!$Y$17="Muy Alta",'Mapa final'!$AA$17="Catastrófico"),CONCATENATE("R4C",'Mapa final'!$O$17),"")</f>
        <v/>
      </c>
      <c r="AK9" s="22" t="str">
        <f>IF(AND('Mapa final'!$Y$18="Muy Alta",'Mapa final'!$AA$18="Catastrófico"),CONCATENATE("R4C",'Mapa final'!$O$18),"")</f>
        <v/>
      </c>
      <c r="AL9" s="22" t="str">
        <f>IF(AND('Mapa final'!$Y$19="Muy Alta",'Mapa final'!$AA$19="Catastrófico"),CONCATENATE("R4C",'Mapa final'!$O$19),"")</f>
        <v/>
      </c>
      <c r="AM9" s="23" t="str">
        <f>IF(AND('Mapa final'!$Y$20="Muy Alta",'Mapa final'!$AA$20="Catastrófico"),CONCATENATE("R4C",'Mapa final'!$O$20),"")</f>
        <v/>
      </c>
      <c r="AN9" s="49"/>
      <c r="AO9" s="312"/>
      <c r="AP9" s="313"/>
      <c r="AQ9" s="313"/>
      <c r="AR9" s="313"/>
      <c r="AS9" s="313"/>
      <c r="AT9" s="314"/>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row>
    <row r="10" spans="1:91" ht="15" customHeight="1" x14ac:dyDescent="0.25">
      <c r="A10" s="49"/>
      <c r="B10" s="207"/>
      <c r="C10" s="207"/>
      <c r="D10" s="208"/>
      <c r="E10" s="306"/>
      <c r="F10" s="305"/>
      <c r="G10" s="305"/>
      <c r="H10" s="305"/>
      <c r="I10" s="321"/>
      <c r="J10" s="18" t="str">
        <f ca="1">IF(AND('Mapa final'!$Y$21="Muy Alta",'Mapa final'!$AA$21="Leve"),CONCATENATE("R5C",'Mapa final'!$O$21),"")</f>
        <v/>
      </c>
      <c r="K10" s="19" t="str">
        <f ca="1">IF(AND('Mapa final'!$Y$22="Muy Alta",'Mapa final'!$AA$22="Leve"),CONCATENATE("R5C",'Mapa final'!$O$22),"")</f>
        <v/>
      </c>
      <c r="L10" s="19" t="str">
        <f ca="1">IF(AND('Mapa final'!$Y$23="Muy Alta",'Mapa final'!$AA$23="Leve"),CONCATENATE("R5C",'Mapa final'!$O$23),"")</f>
        <v/>
      </c>
      <c r="M10" s="19" t="str">
        <f>IF(AND('Mapa final'!$Y$24="Muy Alta",'Mapa final'!$AA$24="Leve"),CONCATENATE("R5C",'Mapa final'!$O$24),"")</f>
        <v/>
      </c>
      <c r="N10" s="19" t="str">
        <f>IF(AND('Mapa final'!$Y$25="Muy Alta",'Mapa final'!$AA$25="Leve"),CONCATENATE("R5C",'Mapa final'!$O$25),"")</f>
        <v/>
      </c>
      <c r="O10" s="20" t="str">
        <f>IF(AND('Mapa final'!$Y$26="Muy Alta",'Mapa final'!$AA$26="Leve"),CONCATENATE("R5C",'Mapa final'!$O$26),"")</f>
        <v/>
      </c>
      <c r="P10" s="18" t="str">
        <f ca="1">IF(AND('Mapa final'!$Y$21="Muy Alta",'Mapa final'!$AA$21="Menor"),CONCATENATE("R5C",'Mapa final'!$O$21),"")</f>
        <v/>
      </c>
      <c r="Q10" s="19" t="str">
        <f ca="1">IF(AND('Mapa final'!$Y$22="Muy Alta",'Mapa final'!$AA$22="Menor"),CONCATENATE("R5C",'Mapa final'!$O$22),"")</f>
        <v/>
      </c>
      <c r="R10" s="19" t="str">
        <f ca="1">IF(AND('Mapa final'!$Y$23="Muy Alta",'Mapa final'!$AA$23="Menor"),CONCATENATE("R5C",'Mapa final'!$O$23),"")</f>
        <v/>
      </c>
      <c r="S10" s="19" t="str">
        <f>IF(AND('Mapa final'!$Y$24="Muy Alta",'Mapa final'!$AA$24="Menor"),CONCATENATE("R5C",'Mapa final'!$O$24),"")</f>
        <v/>
      </c>
      <c r="T10" s="19" t="str">
        <f>IF(AND('Mapa final'!$Y$25="Muy Alta",'Mapa final'!$AA$25="Menor"),CONCATENATE("R5C",'Mapa final'!$O$25),"")</f>
        <v/>
      </c>
      <c r="U10" s="20" t="str">
        <f>IF(AND('Mapa final'!$Y$26="Muy Alta",'Mapa final'!$AA$26="Menor"),CONCATENATE("R5C",'Mapa final'!$O$26),"")</f>
        <v/>
      </c>
      <c r="V10" s="18" t="str">
        <f ca="1">IF(AND('Mapa final'!$Y$21="Muy Alta",'Mapa final'!$AA$21="Moderado"),CONCATENATE("R5C",'Mapa final'!$O$21),"")</f>
        <v/>
      </c>
      <c r="W10" s="19" t="str">
        <f ca="1">IF(AND('Mapa final'!$Y$22="Muy Alta",'Mapa final'!$AA$22="Moderado"),CONCATENATE("R5C",'Mapa final'!$O$22),"")</f>
        <v/>
      </c>
      <c r="X10" s="19" t="str">
        <f ca="1">IF(AND('Mapa final'!$Y$23="Muy Alta",'Mapa final'!$AA$23="Moderado"),CONCATENATE("R5C",'Mapa final'!$O$23),"")</f>
        <v/>
      </c>
      <c r="Y10" s="19" t="str">
        <f>IF(AND('Mapa final'!$Y$24="Muy Alta",'Mapa final'!$AA$24="Moderado"),CONCATENATE("R5C",'Mapa final'!$O$24),"")</f>
        <v/>
      </c>
      <c r="Z10" s="19" t="str">
        <f>IF(AND('Mapa final'!$Y$25="Muy Alta",'Mapa final'!$AA$25="Moderado"),CONCATENATE("R5C",'Mapa final'!$O$25),"")</f>
        <v/>
      </c>
      <c r="AA10" s="20" t="str">
        <f>IF(AND('Mapa final'!$Y$26="Muy Alta",'Mapa final'!$AA$26="Moderado"),CONCATENATE("R5C",'Mapa final'!$O$26),"")</f>
        <v/>
      </c>
      <c r="AB10" s="18" t="str">
        <f ca="1">IF(AND('Mapa final'!$Y$21="Muy Alta",'Mapa final'!$AA$21="Mayor"),CONCATENATE("R5C",'Mapa final'!$O$21),"")</f>
        <v/>
      </c>
      <c r="AC10" s="19" t="str">
        <f ca="1">IF(AND('Mapa final'!$Y$22="Muy Alta",'Mapa final'!$AA$22="Mayor"),CONCATENATE("R5C",'Mapa final'!$O$22),"")</f>
        <v/>
      </c>
      <c r="AD10" s="19" t="str">
        <f ca="1">IF(AND('Mapa final'!$Y$23="Muy Alta",'Mapa final'!$AA$23="Mayor"),CONCATENATE("R5C",'Mapa final'!$O$23),"")</f>
        <v/>
      </c>
      <c r="AE10" s="19" t="str">
        <f>IF(AND('Mapa final'!$Y$24="Muy Alta",'Mapa final'!$AA$24="Mayor"),CONCATENATE("R5C",'Mapa final'!$O$24),"")</f>
        <v/>
      </c>
      <c r="AF10" s="19" t="str">
        <f>IF(AND('Mapa final'!$Y$25="Muy Alta",'Mapa final'!$AA$25="Mayor"),CONCATENATE("R5C",'Mapa final'!$O$25),"")</f>
        <v/>
      </c>
      <c r="AG10" s="20" t="str">
        <f>IF(AND('Mapa final'!$Y$26="Muy Alta",'Mapa final'!$AA$26="Mayor"),CONCATENATE("R5C",'Mapa final'!$O$26),"")</f>
        <v/>
      </c>
      <c r="AH10" s="21" t="str">
        <f ca="1">IF(AND('Mapa final'!$Y$21="Muy Alta",'Mapa final'!$AA$21="Catastrófico"),CONCATENATE("R5C",'Mapa final'!$O$21),"")</f>
        <v/>
      </c>
      <c r="AI10" s="22" t="str">
        <f ca="1">IF(AND('Mapa final'!$Y$22="Muy Alta",'Mapa final'!$AA$22="Catastrófico"),CONCATENATE("R5C",'Mapa final'!$O$22),"")</f>
        <v/>
      </c>
      <c r="AJ10" s="22" t="str">
        <f ca="1">IF(AND('Mapa final'!$Y$23="Muy Alta",'Mapa final'!$AA$23="Catastrófico"),CONCATENATE("R5C",'Mapa final'!$O$23),"")</f>
        <v/>
      </c>
      <c r="AK10" s="22" t="str">
        <f>IF(AND('Mapa final'!$Y$24="Muy Alta",'Mapa final'!$AA$24="Catastrófico"),CONCATENATE("R5C",'Mapa final'!$O$24),"")</f>
        <v/>
      </c>
      <c r="AL10" s="22" t="str">
        <f>IF(AND('Mapa final'!$Y$25="Muy Alta",'Mapa final'!$AA$25="Catastrófico"),CONCATENATE("R5C",'Mapa final'!$O$25),"")</f>
        <v/>
      </c>
      <c r="AM10" s="23" t="str">
        <f>IF(AND('Mapa final'!$Y$26="Muy Alta",'Mapa final'!$AA$26="Catastrófico"),CONCATENATE("R5C",'Mapa final'!$O$26),"")</f>
        <v/>
      </c>
      <c r="AN10" s="49"/>
      <c r="AO10" s="312"/>
      <c r="AP10" s="313"/>
      <c r="AQ10" s="313"/>
      <c r="AR10" s="313"/>
      <c r="AS10" s="313"/>
      <c r="AT10" s="314"/>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row>
    <row r="11" spans="1:91" ht="15" customHeight="1" x14ac:dyDescent="0.25">
      <c r="A11" s="49"/>
      <c r="B11" s="207"/>
      <c r="C11" s="207"/>
      <c r="D11" s="208"/>
      <c r="E11" s="306"/>
      <c r="F11" s="305"/>
      <c r="G11" s="305"/>
      <c r="H11" s="305"/>
      <c r="I11" s="321"/>
      <c r="J11" s="18" t="str">
        <f ca="1">IF(AND('Mapa final'!$Y$27="Muy Alta",'Mapa final'!$AA$27="Leve"),CONCATENATE("R6C",'Mapa final'!$O$27),"")</f>
        <v/>
      </c>
      <c r="K11" s="19" t="str">
        <f ca="1">IF(AND('Mapa final'!$Y$28="Muy Alta",'Mapa final'!$AA$28="Leve"),CONCATENATE("R6C",'Mapa final'!$O$28),"")</f>
        <v/>
      </c>
      <c r="L11" s="19" t="str">
        <f ca="1">IF(AND('Mapa final'!$Y$29="Muy Alta",'Mapa final'!$AA$29="Leve"),CONCATENATE("R6C",'Mapa final'!$O$29),"")</f>
        <v/>
      </c>
      <c r="M11" s="19" t="str">
        <f>IF(AND('Mapa final'!$Y$30="Muy Alta",'Mapa final'!$AA$30="Leve"),CONCATENATE("R6C",'Mapa final'!$O$30),"")</f>
        <v/>
      </c>
      <c r="N11" s="19" t="str">
        <f>IF(AND('Mapa final'!$Y$31="Muy Alta",'Mapa final'!$AA$31="Leve"),CONCATENATE("R6C",'Mapa final'!$O$31),"")</f>
        <v/>
      </c>
      <c r="O11" s="20" t="str">
        <f>IF(AND('Mapa final'!$Y$32="Muy Alta",'Mapa final'!$AA$32="Leve"),CONCATENATE("R6C",'Mapa final'!$O$32),"")</f>
        <v/>
      </c>
      <c r="P11" s="18" t="str">
        <f ca="1">IF(AND('Mapa final'!$Y$27="Muy Alta",'Mapa final'!$AA$27="Menor"),CONCATENATE("R6C",'Mapa final'!$O$27),"")</f>
        <v/>
      </c>
      <c r="Q11" s="19" t="str">
        <f ca="1">IF(AND('Mapa final'!$Y$28="Muy Alta",'Mapa final'!$AA$28="Menor"),CONCATENATE("R6C",'Mapa final'!$O$28),"")</f>
        <v/>
      </c>
      <c r="R11" s="19" t="str">
        <f ca="1">IF(AND('Mapa final'!$Y$29="Muy Alta",'Mapa final'!$AA$29="Menor"),CONCATENATE("R6C",'Mapa final'!$O$29),"")</f>
        <v/>
      </c>
      <c r="S11" s="19" t="str">
        <f>IF(AND('Mapa final'!$Y$30="Muy Alta",'Mapa final'!$AA$30="Menor"),CONCATENATE("R6C",'Mapa final'!$O$30),"")</f>
        <v/>
      </c>
      <c r="T11" s="19" t="str">
        <f>IF(AND('Mapa final'!$Y$31="Muy Alta",'Mapa final'!$AA$31="Menor"),CONCATENATE("R6C",'Mapa final'!$O$31),"")</f>
        <v/>
      </c>
      <c r="U11" s="20" t="str">
        <f>IF(AND('Mapa final'!$Y$32="Muy Alta",'Mapa final'!$AA$32="Menor"),CONCATENATE("R6C",'Mapa final'!$O$32),"")</f>
        <v/>
      </c>
      <c r="V11" s="18" t="str">
        <f ca="1">IF(AND('Mapa final'!$Y$27="Muy Alta",'Mapa final'!$AA$27="Moderado"),CONCATENATE("R6C",'Mapa final'!$O$27),"")</f>
        <v/>
      </c>
      <c r="W11" s="19" t="str">
        <f ca="1">IF(AND('Mapa final'!$Y$28="Muy Alta",'Mapa final'!$AA$28="Moderado"),CONCATENATE("R6C",'Mapa final'!$O$28),"")</f>
        <v/>
      </c>
      <c r="X11" s="19" t="str">
        <f ca="1">IF(AND('Mapa final'!$Y$29="Muy Alta",'Mapa final'!$AA$29="Moderado"),CONCATENATE("R6C",'Mapa final'!$O$29),"")</f>
        <v/>
      </c>
      <c r="Y11" s="19" t="str">
        <f>IF(AND('Mapa final'!$Y$30="Muy Alta",'Mapa final'!$AA$30="Moderado"),CONCATENATE("R6C",'Mapa final'!$O$30),"")</f>
        <v/>
      </c>
      <c r="Z11" s="19" t="str">
        <f>IF(AND('Mapa final'!$Y$31="Muy Alta",'Mapa final'!$AA$31="Moderado"),CONCATENATE("R6C",'Mapa final'!$O$31),"")</f>
        <v/>
      </c>
      <c r="AA11" s="20" t="str">
        <f>IF(AND('Mapa final'!$Y$32="Muy Alta",'Mapa final'!$AA$32="Moderado"),CONCATENATE("R6C",'Mapa final'!$O$32),"")</f>
        <v/>
      </c>
      <c r="AB11" s="18" t="str">
        <f ca="1">IF(AND('Mapa final'!$Y$27="Muy Alta",'Mapa final'!$AA$27="Mayor"),CONCATENATE("R6C",'Mapa final'!$O$27),"")</f>
        <v/>
      </c>
      <c r="AC11" s="19" t="str">
        <f ca="1">IF(AND('Mapa final'!$Y$28="Muy Alta",'Mapa final'!$AA$28="Mayor"),CONCATENATE("R6C",'Mapa final'!$O$28),"")</f>
        <v/>
      </c>
      <c r="AD11" s="19" t="str">
        <f ca="1">IF(AND('Mapa final'!$Y$29="Muy Alta",'Mapa final'!$AA$29="Mayor"),CONCATENATE("R6C",'Mapa final'!$O$29),"")</f>
        <v/>
      </c>
      <c r="AE11" s="19" t="str">
        <f>IF(AND('Mapa final'!$Y$30="Muy Alta",'Mapa final'!$AA$30="Mayor"),CONCATENATE("R6C",'Mapa final'!$O$30),"")</f>
        <v/>
      </c>
      <c r="AF11" s="19" t="str">
        <f>IF(AND('Mapa final'!$Y$31="Muy Alta",'Mapa final'!$AA$31="Mayor"),CONCATENATE("R6C",'Mapa final'!$O$31),"")</f>
        <v/>
      </c>
      <c r="AG11" s="20" t="str">
        <f>IF(AND('Mapa final'!$Y$32="Muy Alta",'Mapa final'!$AA$32="Mayor"),CONCATENATE("R6C",'Mapa final'!$O$32),"")</f>
        <v/>
      </c>
      <c r="AH11" s="21" t="str">
        <f ca="1">IF(AND('Mapa final'!$Y$27="Muy Alta",'Mapa final'!$AA$27="Catastrófico"),CONCATENATE("R6C",'Mapa final'!$O$27),"")</f>
        <v/>
      </c>
      <c r="AI11" s="22" t="str">
        <f ca="1">IF(AND('Mapa final'!$Y$28="Muy Alta",'Mapa final'!$AA$28="Catastrófico"),CONCATENATE("R6C",'Mapa final'!$O$28),"")</f>
        <v/>
      </c>
      <c r="AJ11" s="22" t="str">
        <f ca="1">IF(AND('Mapa final'!$Y$29="Muy Alta",'Mapa final'!$AA$29="Catastrófico"),CONCATENATE("R6C",'Mapa final'!$O$29),"")</f>
        <v/>
      </c>
      <c r="AK11" s="22" t="str">
        <f>IF(AND('Mapa final'!$Y$30="Muy Alta",'Mapa final'!$AA$30="Catastrófico"),CONCATENATE("R6C",'Mapa final'!$O$30),"")</f>
        <v/>
      </c>
      <c r="AL11" s="22" t="str">
        <f>IF(AND('Mapa final'!$Y$31="Muy Alta",'Mapa final'!$AA$31="Catastrófico"),CONCATENATE("R6C",'Mapa final'!$O$31),"")</f>
        <v/>
      </c>
      <c r="AM11" s="23" t="str">
        <f>IF(AND('Mapa final'!$Y$32="Muy Alta",'Mapa final'!$AA$32="Catastrófico"),CONCATENATE("R6C",'Mapa final'!$O$32),"")</f>
        <v/>
      </c>
      <c r="AN11" s="49"/>
      <c r="AO11" s="312"/>
      <c r="AP11" s="313"/>
      <c r="AQ11" s="313"/>
      <c r="AR11" s="313"/>
      <c r="AS11" s="313"/>
      <c r="AT11" s="314"/>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row>
    <row r="12" spans="1:91" ht="15" customHeight="1" x14ac:dyDescent="0.25">
      <c r="A12" s="49"/>
      <c r="B12" s="207"/>
      <c r="C12" s="207"/>
      <c r="D12" s="208"/>
      <c r="E12" s="306"/>
      <c r="F12" s="305"/>
      <c r="G12" s="305"/>
      <c r="H12" s="305"/>
      <c r="I12" s="321"/>
      <c r="J12" s="18" t="str">
        <f>IF(AND('Mapa final'!$Y$33="Muy Alta",'Mapa final'!$AA$33="Leve"),CONCATENATE("R7C",'Mapa final'!$O$33),"")</f>
        <v/>
      </c>
      <c r="K12" s="19" t="str">
        <f>IF(AND('Mapa final'!$Y$34="Muy Alta",'Mapa final'!$AA$34="Leve"),CONCATENATE("R7C",'Mapa final'!$O$34),"")</f>
        <v/>
      </c>
      <c r="L12" s="19" t="str">
        <f>IF(AND('Mapa final'!$Y$35="Muy Alta",'Mapa final'!$AA$35="Leve"),CONCATENATE("R7C",'Mapa final'!$O$35),"")</f>
        <v/>
      </c>
      <c r="M12" s="19" t="str">
        <f>IF(AND('Mapa final'!$Y$36="Muy Alta",'Mapa final'!$AA$36="Leve"),CONCATENATE("R7C",'Mapa final'!$O$36),"")</f>
        <v/>
      </c>
      <c r="N12" s="19" t="str">
        <f>IF(AND('Mapa final'!$Y$37="Muy Alta",'Mapa final'!$AA$37="Leve"),CONCATENATE("R7C",'Mapa final'!$O$37),"")</f>
        <v/>
      </c>
      <c r="O12" s="20" t="str">
        <f>IF(AND('Mapa final'!$Y$38="Muy Alta",'Mapa final'!$AA$38="Leve"),CONCATENATE("R7C",'Mapa final'!$O$38),"")</f>
        <v/>
      </c>
      <c r="P12" s="18" t="str">
        <f>IF(AND('Mapa final'!$Y$33="Muy Alta",'Mapa final'!$AA$33="Menor"),CONCATENATE("R7C",'Mapa final'!$O$33),"")</f>
        <v/>
      </c>
      <c r="Q12" s="19" t="str">
        <f>IF(AND('Mapa final'!$Y$34="Muy Alta",'Mapa final'!$AA$34="Menor"),CONCATENATE("R7C",'Mapa final'!$O$34),"")</f>
        <v/>
      </c>
      <c r="R12" s="19" t="str">
        <f>IF(AND('Mapa final'!$Y$35="Muy Alta",'Mapa final'!$AA$35="Menor"),CONCATENATE("R7C",'Mapa final'!$O$35),"")</f>
        <v/>
      </c>
      <c r="S12" s="19" t="str">
        <f>IF(AND('Mapa final'!$Y$36="Muy Alta",'Mapa final'!$AA$36="Menor"),CONCATENATE("R7C",'Mapa final'!$O$36),"")</f>
        <v/>
      </c>
      <c r="T12" s="19" t="str">
        <f>IF(AND('Mapa final'!$Y$37="Muy Alta",'Mapa final'!$AA$37="Menor"),CONCATENATE("R7C",'Mapa final'!$O$37),"")</f>
        <v/>
      </c>
      <c r="U12" s="20" t="str">
        <f>IF(AND('Mapa final'!$Y$38="Muy Alta",'Mapa final'!$AA$38="Menor"),CONCATENATE("R7C",'Mapa final'!$O$38),"")</f>
        <v/>
      </c>
      <c r="V12" s="18" t="str">
        <f>IF(AND('Mapa final'!$Y$33="Muy Alta",'Mapa final'!$AA$33="Moderado"),CONCATENATE("R7C",'Mapa final'!$O$33),"")</f>
        <v/>
      </c>
      <c r="W12" s="19" t="str">
        <f>IF(AND('Mapa final'!$Y$34="Muy Alta",'Mapa final'!$AA$34="Moderado"),CONCATENATE("R7C",'Mapa final'!$O$34),"")</f>
        <v/>
      </c>
      <c r="X12" s="19" t="str">
        <f>IF(AND('Mapa final'!$Y$35="Muy Alta",'Mapa final'!$AA$35="Moderado"),CONCATENATE("R7C",'Mapa final'!$O$35),"")</f>
        <v/>
      </c>
      <c r="Y12" s="19" t="str">
        <f>IF(AND('Mapa final'!$Y$36="Muy Alta",'Mapa final'!$AA$36="Moderado"),CONCATENATE("R7C",'Mapa final'!$O$36),"")</f>
        <v/>
      </c>
      <c r="Z12" s="19" t="str">
        <f>IF(AND('Mapa final'!$Y$37="Muy Alta",'Mapa final'!$AA$37="Moderado"),CONCATENATE("R7C",'Mapa final'!$O$37),"")</f>
        <v/>
      </c>
      <c r="AA12" s="20" t="str">
        <f>IF(AND('Mapa final'!$Y$38="Muy Alta",'Mapa final'!$AA$38="Moderado"),CONCATENATE("R7C",'Mapa final'!$O$38),"")</f>
        <v/>
      </c>
      <c r="AB12" s="18" t="str">
        <f>IF(AND('Mapa final'!$Y$33="Muy Alta",'Mapa final'!$AA$33="Mayor"),CONCATENATE("R7C",'Mapa final'!$O$33),"")</f>
        <v/>
      </c>
      <c r="AC12" s="19" t="str">
        <f>IF(AND('Mapa final'!$Y$34="Muy Alta",'Mapa final'!$AA$34="Mayor"),CONCATENATE("R7C",'Mapa final'!$O$34),"")</f>
        <v/>
      </c>
      <c r="AD12" s="19" t="str">
        <f>IF(AND('Mapa final'!$Y$35="Muy Alta",'Mapa final'!$AA$35="Mayor"),CONCATENATE("R7C",'Mapa final'!$O$35),"")</f>
        <v/>
      </c>
      <c r="AE12" s="19" t="str">
        <f>IF(AND('Mapa final'!$Y$36="Muy Alta",'Mapa final'!$AA$36="Mayor"),CONCATENATE("R7C",'Mapa final'!$O$36),"")</f>
        <v/>
      </c>
      <c r="AF12" s="19" t="str">
        <f>IF(AND('Mapa final'!$Y$37="Muy Alta",'Mapa final'!$AA$37="Mayor"),CONCATENATE("R7C",'Mapa final'!$O$37),"")</f>
        <v/>
      </c>
      <c r="AG12" s="20" t="str">
        <f>IF(AND('Mapa final'!$Y$38="Muy Alta",'Mapa final'!$AA$38="Mayor"),CONCATENATE("R7C",'Mapa final'!$O$38),"")</f>
        <v/>
      </c>
      <c r="AH12" s="21" t="str">
        <f>IF(AND('Mapa final'!$Y$33="Muy Alta",'Mapa final'!$AA$33="Catastrófico"),CONCATENATE("R7C",'Mapa final'!$O$33),"")</f>
        <v/>
      </c>
      <c r="AI12" s="22" t="str">
        <f>IF(AND('Mapa final'!$Y$34="Muy Alta",'Mapa final'!$AA$34="Catastrófico"),CONCATENATE("R7C",'Mapa final'!$O$34),"")</f>
        <v/>
      </c>
      <c r="AJ12" s="22" t="str">
        <f>IF(AND('Mapa final'!$Y$35="Muy Alta",'Mapa final'!$AA$35="Catastrófico"),CONCATENATE("R7C",'Mapa final'!$O$35),"")</f>
        <v/>
      </c>
      <c r="AK12" s="22" t="str">
        <f>IF(AND('Mapa final'!$Y$36="Muy Alta",'Mapa final'!$AA$36="Catastrófico"),CONCATENATE("R7C",'Mapa final'!$O$36),"")</f>
        <v/>
      </c>
      <c r="AL12" s="22" t="str">
        <f>IF(AND('Mapa final'!$Y$37="Muy Alta",'Mapa final'!$AA$37="Catastrófico"),CONCATENATE("R7C",'Mapa final'!$O$37),"")</f>
        <v/>
      </c>
      <c r="AM12" s="23" t="str">
        <f>IF(AND('Mapa final'!$Y$38="Muy Alta",'Mapa final'!$AA$38="Catastrófico"),CONCATENATE("R7C",'Mapa final'!$O$38),"")</f>
        <v/>
      </c>
      <c r="AN12" s="49"/>
      <c r="AO12" s="312"/>
      <c r="AP12" s="313"/>
      <c r="AQ12" s="313"/>
      <c r="AR12" s="313"/>
      <c r="AS12" s="313"/>
      <c r="AT12" s="314"/>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row>
    <row r="13" spans="1:91" ht="15" customHeight="1" x14ac:dyDescent="0.25">
      <c r="A13" s="49"/>
      <c r="B13" s="207"/>
      <c r="C13" s="207"/>
      <c r="D13" s="208"/>
      <c r="E13" s="306"/>
      <c r="F13" s="305"/>
      <c r="G13" s="305"/>
      <c r="H13" s="305"/>
      <c r="I13" s="321"/>
      <c r="J13" s="18" t="str">
        <f>IF(AND('Mapa final'!$Y$39="Muy Alta",'Mapa final'!$AA$39="Leve"),CONCATENATE("R8C",'Mapa final'!$O$39),"")</f>
        <v/>
      </c>
      <c r="K13" s="19" t="str">
        <f>IF(AND('Mapa final'!$Y$40="Muy Alta",'Mapa final'!$AA$40="Leve"),CONCATENATE("R8C",'Mapa final'!$O$40),"")</f>
        <v/>
      </c>
      <c r="L13" s="19" t="str">
        <f>IF(AND('Mapa final'!$Y$41="Muy Alta",'Mapa final'!$AA$41="Leve"),CONCATENATE("R8C",'Mapa final'!$O$41),"")</f>
        <v/>
      </c>
      <c r="M13" s="19" t="str">
        <f>IF(AND('Mapa final'!$Y$42="Muy Alta",'Mapa final'!$AA$42="Leve"),CONCATENATE("R8C",'Mapa final'!$O$42),"")</f>
        <v/>
      </c>
      <c r="N13" s="19" t="str">
        <f>IF(AND('Mapa final'!$Y$43="Muy Alta",'Mapa final'!$AA$43="Leve"),CONCATENATE("R8C",'Mapa final'!$O$43),"")</f>
        <v/>
      </c>
      <c r="O13" s="20" t="str">
        <f>IF(AND('Mapa final'!$Y$44="Muy Alta",'Mapa final'!$AA$44="Leve"),CONCATENATE("R8C",'Mapa final'!$O$44),"")</f>
        <v/>
      </c>
      <c r="P13" s="18" t="str">
        <f>IF(AND('Mapa final'!$Y$39="Muy Alta",'Mapa final'!$AA$39="Menor"),CONCATENATE("R8C",'Mapa final'!$O$39),"")</f>
        <v/>
      </c>
      <c r="Q13" s="19" t="str">
        <f>IF(AND('Mapa final'!$Y$40="Muy Alta",'Mapa final'!$AA$40="Menor"),CONCATENATE("R8C",'Mapa final'!$O$40),"")</f>
        <v/>
      </c>
      <c r="R13" s="19" t="str">
        <f>IF(AND('Mapa final'!$Y$41="Muy Alta",'Mapa final'!$AA$41="Menor"),CONCATENATE("R8C",'Mapa final'!$O$41),"")</f>
        <v/>
      </c>
      <c r="S13" s="19" t="str">
        <f>IF(AND('Mapa final'!$Y$42="Muy Alta",'Mapa final'!$AA$42="Menor"),CONCATENATE("R8C",'Mapa final'!$O$42),"")</f>
        <v/>
      </c>
      <c r="T13" s="19" t="str">
        <f>IF(AND('Mapa final'!$Y$43="Muy Alta",'Mapa final'!$AA$43="Menor"),CONCATENATE("R8C",'Mapa final'!$O$43),"")</f>
        <v/>
      </c>
      <c r="U13" s="20" t="str">
        <f>IF(AND('Mapa final'!$Y$44="Muy Alta",'Mapa final'!$AA$44="Menor"),CONCATENATE("R8C",'Mapa final'!$O$44),"")</f>
        <v/>
      </c>
      <c r="V13" s="18" t="str">
        <f>IF(AND('Mapa final'!$Y$39="Muy Alta",'Mapa final'!$AA$39="Moderado"),CONCATENATE("R8C",'Mapa final'!$O$39),"")</f>
        <v/>
      </c>
      <c r="W13" s="19" t="str">
        <f>IF(AND('Mapa final'!$Y$40="Muy Alta",'Mapa final'!$AA$40="Moderado"),CONCATENATE("R8C",'Mapa final'!$O$40),"")</f>
        <v/>
      </c>
      <c r="X13" s="19" t="str">
        <f>IF(AND('Mapa final'!$Y$41="Muy Alta",'Mapa final'!$AA$41="Moderado"),CONCATENATE("R8C",'Mapa final'!$O$41),"")</f>
        <v/>
      </c>
      <c r="Y13" s="19" t="str">
        <f>IF(AND('Mapa final'!$Y$42="Muy Alta",'Mapa final'!$AA$42="Moderado"),CONCATENATE("R8C",'Mapa final'!$O$42),"")</f>
        <v/>
      </c>
      <c r="Z13" s="19" t="str">
        <f>IF(AND('Mapa final'!$Y$43="Muy Alta",'Mapa final'!$AA$43="Moderado"),CONCATENATE("R8C",'Mapa final'!$O$43),"")</f>
        <v/>
      </c>
      <c r="AA13" s="20" t="str">
        <f>IF(AND('Mapa final'!$Y$44="Muy Alta",'Mapa final'!$AA$44="Moderado"),CONCATENATE("R8C",'Mapa final'!$O$44),"")</f>
        <v/>
      </c>
      <c r="AB13" s="18" t="str">
        <f>IF(AND('Mapa final'!$Y$39="Muy Alta",'Mapa final'!$AA$39="Mayor"),CONCATENATE("R8C",'Mapa final'!$O$39),"")</f>
        <v/>
      </c>
      <c r="AC13" s="19" t="str">
        <f>IF(AND('Mapa final'!$Y$40="Muy Alta",'Mapa final'!$AA$40="Mayor"),CONCATENATE("R8C",'Mapa final'!$O$40),"")</f>
        <v/>
      </c>
      <c r="AD13" s="19" t="str">
        <f>IF(AND('Mapa final'!$Y$41="Muy Alta",'Mapa final'!$AA$41="Mayor"),CONCATENATE("R8C",'Mapa final'!$O$41),"")</f>
        <v/>
      </c>
      <c r="AE13" s="19" t="str">
        <f>IF(AND('Mapa final'!$Y$42="Muy Alta",'Mapa final'!$AA$42="Mayor"),CONCATENATE("R8C",'Mapa final'!$O$42),"")</f>
        <v/>
      </c>
      <c r="AF13" s="19" t="str">
        <f>IF(AND('Mapa final'!$Y$43="Muy Alta",'Mapa final'!$AA$43="Mayor"),CONCATENATE("R8C",'Mapa final'!$O$43),"")</f>
        <v/>
      </c>
      <c r="AG13" s="20" t="str">
        <f>IF(AND('Mapa final'!$Y$44="Muy Alta",'Mapa final'!$AA$44="Mayor"),CONCATENATE("R8C",'Mapa final'!$O$44),"")</f>
        <v/>
      </c>
      <c r="AH13" s="21" t="str">
        <f>IF(AND('Mapa final'!$Y$39="Muy Alta",'Mapa final'!$AA$39="Catastrófico"),CONCATENATE("R8C",'Mapa final'!$O$39),"")</f>
        <v/>
      </c>
      <c r="AI13" s="22" t="str">
        <f>IF(AND('Mapa final'!$Y$40="Muy Alta",'Mapa final'!$AA$40="Catastrófico"),CONCATENATE("R8C",'Mapa final'!$O$40),"")</f>
        <v/>
      </c>
      <c r="AJ13" s="22" t="str">
        <f>IF(AND('Mapa final'!$Y$41="Muy Alta",'Mapa final'!$AA$41="Catastrófico"),CONCATENATE("R8C",'Mapa final'!$O$41),"")</f>
        <v/>
      </c>
      <c r="AK13" s="22" t="str">
        <f>IF(AND('Mapa final'!$Y$42="Muy Alta",'Mapa final'!$AA$42="Catastrófico"),CONCATENATE("R8C",'Mapa final'!$O$42),"")</f>
        <v/>
      </c>
      <c r="AL13" s="22" t="str">
        <f>IF(AND('Mapa final'!$Y$43="Muy Alta",'Mapa final'!$AA$43="Catastrófico"),CONCATENATE("R8C",'Mapa final'!$O$43),"")</f>
        <v/>
      </c>
      <c r="AM13" s="23" t="str">
        <f>IF(AND('Mapa final'!$Y$44="Muy Alta",'Mapa final'!$AA$44="Catastrófico"),CONCATENATE("R8C",'Mapa final'!$O$44),"")</f>
        <v/>
      </c>
      <c r="AN13" s="49"/>
      <c r="AO13" s="312"/>
      <c r="AP13" s="313"/>
      <c r="AQ13" s="313"/>
      <c r="AR13" s="313"/>
      <c r="AS13" s="313"/>
      <c r="AT13" s="314"/>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row>
    <row r="14" spans="1:91" ht="15" customHeight="1" x14ac:dyDescent="0.25">
      <c r="A14" s="49"/>
      <c r="B14" s="207"/>
      <c r="C14" s="207"/>
      <c r="D14" s="208"/>
      <c r="E14" s="306"/>
      <c r="F14" s="305"/>
      <c r="G14" s="305"/>
      <c r="H14" s="305"/>
      <c r="I14" s="321"/>
      <c r="J14" s="18" t="str">
        <f>IF(AND('Mapa final'!$Y$45="Muy Alta",'Mapa final'!$AA$45="Leve"),CONCATENATE("R9C",'Mapa final'!$O$45),"")</f>
        <v/>
      </c>
      <c r="K14" s="19" t="str">
        <f>IF(AND('Mapa final'!$Y$46="Muy Alta",'Mapa final'!$AA$46="Leve"),CONCATENATE("R9C",'Mapa final'!$O$46),"")</f>
        <v/>
      </c>
      <c r="L14" s="19" t="str">
        <f>IF(AND('Mapa final'!$Y$47="Muy Alta",'Mapa final'!$AA$47="Leve"),CONCATENATE("R9C",'Mapa final'!$O$47),"")</f>
        <v/>
      </c>
      <c r="M14" s="19" t="str">
        <f>IF(AND('Mapa final'!$Y$48="Muy Alta",'Mapa final'!$AA$48="Leve"),CONCATENATE("R9C",'Mapa final'!$O$48),"")</f>
        <v/>
      </c>
      <c r="N14" s="19" t="str">
        <f>IF(AND('Mapa final'!$Y$49="Muy Alta",'Mapa final'!$AA$49="Leve"),CONCATENATE("R9C",'Mapa final'!$O$49),"")</f>
        <v/>
      </c>
      <c r="O14" s="20" t="str">
        <f>IF(AND('Mapa final'!$Y$50="Muy Alta",'Mapa final'!$AA$50="Leve"),CONCATENATE("R9C",'Mapa final'!$O$50),"")</f>
        <v/>
      </c>
      <c r="P14" s="18" t="str">
        <f>IF(AND('Mapa final'!$Y$45="Muy Alta",'Mapa final'!$AA$45="Menor"),CONCATENATE("R9C",'Mapa final'!$O$45),"")</f>
        <v/>
      </c>
      <c r="Q14" s="19" t="str">
        <f>IF(AND('Mapa final'!$Y$46="Muy Alta",'Mapa final'!$AA$46="Menor"),CONCATENATE("R9C",'Mapa final'!$O$46),"")</f>
        <v/>
      </c>
      <c r="R14" s="19" t="str">
        <f>IF(AND('Mapa final'!$Y$47="Muy Alta",'Mapa final'!$AA$47="Menor"),CONCATENATE("R9C",'Mapa final'!$O$47),"")</f>
        <v/>
      </c>
      <c r="S14" s="19" t="str">
        <f>IF(AND('Mapa final'!$Y$48="Muy Alta",'Mapa final'!$AA$48="Menor"),CONCATENATE("R9C",'Mapa final'!$O$48),"")</f>
        <v/>
      </c>
      <c r="T14" s="19" t="str">
        <f>IF(AND('Mapa final'!$Y$49="Muy Alta",'Mapa final'!$AA$49="Menor"),CONCATENATE("R9C",'Mapa final'!$O$49),"")</f>
        <v/>
      </c>
      <c r="U14" s="20" t="str">
        <f>IF(AND('Mapa final'!$Y$50="Muy Alta",'Mapa final'!$AA$50="Menor"),CONCATENATE("R9C",'Mapa final'!$O$50),"")</f>
        <v/>
      </c>
      <c r="V14" s="18" t="str">
        <f>IF(AND('Mapa final'!$Y$45="Muy Alta",'Mapa final'!$AA$45="Moderado"),CONCATENATE("R9C",'Mapa final'!$O$45),"")</f>
        <v/>
      </c>
      <c r="W14" s="19" t="str">
        <f>IF(AND('Mapa final'!$Y$46="Muy Alta",'Mapa final'!$AA$46="Moderado"),CONCATENATE("R9C",'Mapa final'!$O$46),"")</f>
        <v/>
      </c>
      <c r="X14" s="19" t="str">
        <f>IF(AND('Mapa final'!$Y$47="Muy Alta",'Mapa final'!$AA$47="Moderado"),CONCATENATE("R9C",'Mapa final'!$O$47),"")</f>
        <v/>
      </c>
      <c r="Y14" s="19" t="str">
        <f>IF(AND('Mapa final'!$Y$48="Muy Alta",'Mapa final'!$AA$48="Moderado"),CONCATENATE("R9C",'Mapa final'!$O$48),"")</f>
        <v/>
      </c>
      <c r="Z14" s="19" t="str">
        <f>IF(AND('Mapa final'!$Y$49="Muy Alta",'Mapa final'!$AA$49="Moderado"),CONCATENATE("R9C",'Mapa final'!$O$49),"")</f>
        <v/>
      </c>
      <c r="AA14" s="20" t="str">
        <f>IF(AND('Mapa final'!$Y$50="Muy Alta",'Mapa final'!$AA$50="Moderado"),CONCATENATE("R9C",'Mapa final'!$O$50),"")</f>
        <v/>
      </c>
      <c r="AB14" s="18" t="str">
        <f>IF(AND('Mapa final'!$Y$45="Muy Alta",'Mapa final'!$AA$45="Mayor"),CONCATENATE("R9C",'Mapa final'!$O$45),"")</f>
        <v/>
      </c>
      <c r="AC14" s="19" t="str">
        <f>IF(AND('Mapa final'!$Y$46="Muy Alta",'Mapa final'!$AA$46="Mayor"),CONCATENATE("R9C",'Mapa final'!$O$46),"")</f>
        <v/>
      </c>
      <c r="AD14" s="19" t="str">
        <f>IF(AND('Mapa final'!$Y$47="Muy Alta",'Mapa final'!$AA$47="Mayor"),CONCATENATE("R9C",'Mapa final'!$O$47),"")</f>
        <v/>
      </c>
      <c r="AE14" s="19" t="str">
        <f>IF(AND('Mapa final'!$Y$48="Muy Alta",'Mapa final'!$AA$48="Mayor"),CONCATENATE("R9C",'Mapa final'!$O$48),"")</f>
        <v/>
      </c>
      <c r="AF14" s="19" t="str">
        <f>IF(AND('Mapa final'!$Y$49="Muy Alta",'Mapa final'!$AA$49="Mayor"),CONCATENATE("R9C",'Mapa final'!$O$49),"")</f>
        <v/>
      </c>
      <c r="AG14" s="20" t="str">
        <f>IF(AND('Mapa final'!$Y$50="Muy Alta",'Mapa final'!$AA$50="Mayor"),CONCATENATE("R9C",'Mapa final'!$O$50),"")</f>
        <v/>
      </c>
      <c r="AH14" s="21" t="str">
        <f>IF(AND('Mapa final'!$Y$45="Muy Alta",'Mapa final'!$AA$45="Catastrófico"),CONCATENATE("R9C",'Mapa final'!$O$45),"")</f>
        <v/>
      </c>
      <c r="AI14" s="22" t="str">
        <f>IF(AND('Mapa final'!$Y$46="Muy Alta",'Mapa final'!$AA$46="Catastrófico"),CONCATENATE("R9C",'Mapa final'!$O$46),"")</f>
        <v/>
      </c>
      <c r="AJ14" s="22" t="str">
        <f>IF(AND('Mapa final'!$Y$47="Muy Alta",'Mapa final'!$AA$47="Catastrófico"),CONCATENATE("R9C",'Mapa final'!$O$47),"")</f>
        <v/>
      </c>
      <c r="AK14" s="22" t="str">
        <f>IF(AND('Mapa final'!$Y$48="Muy Alta",'Mapa final'!$AA$48="Catastrófico"),CONCATENATE("R9C",'Mapa final'!$O$48),"")</f>
        <v/>
      </c>
      <c r="AL14" s="22" t="str">
        <f>IF(AND('Mapa final'!$Y$49="Muy Alta",'Mapa final'!$AA$49="Catastrófico"),CONCATENATE("R9C",'Mapa final'!$O$49),"")</f>
        <v/>
      </c>
      <c r="AM14" s="23" t="str">
        <f>IF(AND('Mapa final'!$Y$50="Muy Alta",'Mapa final'!$AA$50="Catastrófico"),CONCATENATE("R9C",'Mapa final'!$O$50),"")</f>
        <v/>
      </c>
      <c r="AN14" s="49"/>
      <c r="AO14" s="312"/>
      <c r="AP14" s="313"/>
      <c r="AQ14" s="313"/>
      <c r="AR14" s="313"/>
      <c r="AS14" s="313"/>
      <c r="AT14" s="314"/>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row>
    <row r="15" spans="1:91" ht="15.75" customHeight="1" thickBot="1" x14ac:dyDescent="0.3">
      <c r="A15" s="49"/>
      <c r="B15" s="207"/>
      <c r="C15" s="207"/>
      <c r="D15" s="208"/>
      <c r="E15" s="307"/>
      <c r="F15" s="308"/>
      <c r="G15" s="308"/>
      <c r="H15" s="308"/>
      <c r="I15" s="322"/>
      <c r="J15" s="24" t="str">
        <f>IF(AND('Mapa final'!$Y$51="Muy Alta",'Mapa final'!$AA$51="Leve"),CONCATENATE("R10C",'Mapa final'!$O$51),"")</f>
        <v/>
      </c>
      <c r="K15" s="25" t="str">
        <f>IF(AND('Mapa final'!$Y$52="Muy Alta",'Mapa final'!$AA$52="Leve"),CONCATENATE("R10C",'Mapa final'!$O$52),"")</f>
        <v/>
      </c>
      <c r="L15" s="25" t="str">
        <f>IF(AND('Mapa final'!$Y$53="Muy Alta",'Mapa final'!$AA$53="Leve"),CONCATENATE("R10C",'Mapa final'!$O$53),"")</f>
        <v/>
      </c>
      <c r="M15" s="25" t="str">
        <f>IF(AND('Mapa final'!$Y$54="Muy Alta",'Mapa final'!$AA$54="Leve"),CONCATENATE("R10C",'Mapa final'!$O$54),"")</f>
        <v/>
      </c>
      <c r="N15" s="25" t="str">
        <f>IF(AND('Mapa final'!$Y$55="Muy Alta",'Mapa final'!$AA$55="Leve"),CONCATENATE("R10C",'Mapa final'!$O$55),"")</f>
        <v/>
      </c>
      <c r="O15" s="26" t="str">
        <f>IF(AND('Mapa final'!$Y$56="Muy Alta",'Mapa final'!$AA$56="Leve"),CONCATENATE("R10C",'Mapa final'!$O$56),"")</f>
        <v/>
      </c>
      <c r="P15" s="18" t="str">
        <f>IF(AND('Mapa final'!$Y$51="Muy Alta",'Mapa final'!$AA$51="Menor"),CONCATENATE("R10C",'Mapa final'!$O$51),"")</f>
        <v/>
      </c>
      <c r="Q15" s="19" t="str">
        <f>IF(AND('Mapa final'!$Y$52="Muy Alta",'Mapa final'!$AA$52="Menor"),CONCATENATE("R10C",'Mapa final'!$O$52),"")</f>
        <v/>
      </c>
      <c r="R15" s="19" t="str">
        <f>IF(AND('Mapa final'!$Y$53="Muy Alta",'Mapa final'!$AA$53="Menor"),CONCATENATE("R10C",'Mapa final'!$O$53),"")</f>
        <v/>
      </c>
      <c r="S15" s="19" t="str">
        <f>IF(AND('Mapa final'!$Y$54="Muy Alta",'Mapa final'!$AA$54="Menor"),CONCATENATE("R10C",'Mapa final'!$O$54),"")</f>
        <v/>
      </c>
      <c r="T15" s="19" t="str">
        <f>IF(AND('Mapa final'!$Y$55="Muy Alta",'Mapa final'!$AA$55="Menor"),CONCATENATE("R10C",'Mapa final'!$O$55),"")</f>
        <v/>
      </c>
      <c r="U15" s="20" t="str">
        <f>IF(AND('Mapa final'!$Y$56="Muy Alta",'Mapa final'!$AA$56="Menor"),CONCATENATE("R10C",'Mapa final'!$O$56),"")</f>
        <v/>
      </c>
      <c r="V15" s="24" t="str">
        <f>IF(AND('Mapa final'!$Y$51="Muy Alta",'Mapa final'!$AA$51="Moderado"),CONCATENATE("R10C",'Mapa final'!$O$51),"")</f>
        <v/>
      </c>
      <c r="W15" s="25" t="str">
        <f>IF(AND('Mapa final'!$Y$52="Muy Alta",'Mapa final'!$AA$52="Moderado"),CONCATENATE("R10C",'Mapa final'!$O$52),"")</f>
        <v/>
      </c>
      <c r="X15" s="25" t="str">
        <f>IF(AND('Mapa final'!$Y$53="Muy Alta",'Mapa final'!$AA$53="Moderado"),CONCATENATE("R10C",'Mapa final'!$O$53),"")</f>
        <v/>
      </c>
      <c r="Y15" s="25" t="str">
        <f>IF(AND('Mapa final'!$Y$54="Muy Alta",'Mapa final'!$AA$54="Moderado"),CONCATENATE("R10C",'Mapa final'!$O$54),"")</f>
        <v/>
      </c>
      <c r="Z15" s="25" t="str">
        <f>IF(AND('Mapa final'!$Y$55="Muy Alta",'Mapa final'!$AA$55="Moderado"),CONCATENATE("R10C",'Mapa final'!$O$55),"")</f>
        <v/>
      </c>
      <c r="AA15" s="26" t="str">
        <f>IF(AND('Mapa final'!$Y$56="Muy Alta",'Mapa final'!$AA$56="Moderado"),CONCATENATE("R10C",'Mapa final'!$O$56),"")</f>
        <v/>
      </c>
      <c r="AB15" s="18" t="str">
        <f>IF(AND('Mapa final'!$Y$51="Muy Alta",'Mapa final'!$AA$51="Mayor"),CONCATENATE("R10C",'Mapa final'!$O$51),"")</f>
        <v/>
      </c>
      <c r="AC15" s="19" t="str">
        <f>IF(AND('Mapa final'!$Y$52="Muy Alta",'Mapa final'!$AA$52="Mayor"),CONCATENATE("R10C",'Mapa final'!$O$52),"")</f>
        <v/>
      </c>
      <c r="AD15" s="19" t="str">
        <f>IF(AND('Mapa final'!$Y$53="Muy Alta",'Mapa final'!$AA$53="Mayor"),CONCATENATE("R10C",'Mapa final'!$O$53),"")</f>
        <v/>
      </c>
      <c r="AE15" s="19" t="str">
        <f>IF(AND('Mapa final'!$Y$54="Muy Alta",'Mapa final'!$AA$54="Mayor"),CONCATENATE("R10C",'Mapa final'!$O$54),"")</f>
        <v/>
      </c>
      <c r="AF15" s="19" t="str">
        <f>IF(AND('Mapa final'!$Y$55="Muy Alta",'Mapa final'!$AA$55="Mayor"),CONCATENATE("R10C",'Mapa final'!$O$55),"")</f>
        <v/>
      </c>
      <c r="AG15" s="20" t="str">
        <f>IF(AND('Mapa final'!$Y$56="Muy Alta",'Mapa final'!$AA$56="Mayor"),CONCATENATE("R10C",'Mapa final'!$O$56),"")</f>
        <v/>
      </c>
      <c r="AH15" s="27" t="str">
        <f>IF(AND('Mapa final'!$Y$51="Muy Alta",'Mapa final'!$AA$51="Catastrófico"),CONCATENATE("R10C",'Mapa final'!$O$51),"")</f>
        <v/>
      </c>
      <c r="AI15" s="28" t="str">
        <f>IF(AND('Mapa final'!$Y$52="Muy Alta",'Mapa final'!$AA$52="Catastrófico"),CONCATENATE("R10C",'Mapa final'!$O$52),"")</f>
        <v/>
      </c>
      <c r="AJ15" s="28" t="str">
        <f>IF(AND('Mapa final'!$Y$53="Muy Alta",'Mapa final'!$AA$53="Catastrófico"),CONCATENATE("R10C",'Mapa final'!$O$53),"")</f>
        <v/>
      </c>
      <c r="AK15" s="28" t="str">
        <f>IF(AND('Mapa final'!$Y$54="Muy Alta",'Mapa final'!$AA$54="Catastrófico"),CONCATENATE("R10C",'Mapa final'!$O$54),"")</f>
        <v/>
      </c>
      <c r="AL15" s="28" t="str">
        <f>IF(AND('Mapa final'!$Y$55="Muy Alta",'Mapa final'!$AA$55="Catastrófico"),CONCATENATE("R10C",'Mapa final'!$O$55),"")</f>
        <v/>
      </c>
      <c r="AM15" s="29" t="str">
        <f>IF(AND('Mapa final'!$Y$56="Muy Alta",'Mapa final'!$AA$56="Catastrófico"),CONCATENATE("R10C",'Mapa final'!$O$56),"")</f>
        <v/>
      </c>
      <c r="AN15" s="49"/>
      <c r="AO15" s="315"/>
      <c r="AP15" s="316"/>
      <c r="AQ15" s="316"/>
      <c r="AR15" s="316"/>
      <c r="AS15" s="316"/>
      <c r="AT15" s="317"/>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row>
    <row r="16" spans="1:91" ht="15" customHeight="1" x14ac:dyDescent="0.25">
      <c r="A16" s="49"/>
      <c r="B16" s="207"/>
      <c r="C16" s="207"/>
      <c r="D16" s="208"/>
      <c r="E16" s="302" t="s">
        <v>111</v>
      </c>
      <c r="F16" s="303"/>
      <c r="G16" s="303"/>
      <c r="H16" s="303"/>
      <c r="I16" s="303"/>
      <c r="J16" s="30" t="e">
        <f>IF(AND('Mapa final'!#REF!="Alta",'Mapa final'!#REF!="Leve"),CONCATENATE("R1C",'Mapa final'!#REF!),"")</f>
        <v>#REF!</v>
      </c>
      <c r="K16" s="31" t="e">
        <f>IF(AND('Mapa final'!#REF!="Alta",'Mapa final'!#REF!="Leve"),CONCATENATE("R1C",'Mapa final'!#REF!),"")</f>
        <v>#REF!</v>
      </c>
      <c r="L16" s="31" t="e">
        <f>IF(AND('Mapa final'!#REF!="Alta",'Mapa final'!#REF!="Leve"),CONCATENATE("R1C",'Mapa final'!#REF!),"")</f>
        <v>#REF!</v>
      </c>
      <c r="M16" s="31" t="e">
        <f>IF(AND('Mapa final'!#REF!="Alta",'Mapa final'!#REF!="Leve"),CONCATENATE("R1C",'Mapa final'!#REF!),"")</f>
        <v>#REF!</v>
      </c>
      <c r="N16" s="31" t="e">
        <f>IF(AND('Mapa final'!#REF!="Alta",'Mapa final'!#REF!="Leve"),CONCATENATE("R1C",'Mapa final'!#REF!),"")</f>
        <v>#REF!</v>
      </c>
      <c r="O16" s="32" t="e">
        <f>IF(AND('Mapa final'!#REF!="Alta",'Mapa final'!#REF!="Leve"),CONCATENATE("R1C",'Mapa final'!#REF!),"")</f>
        <v>#REF!</v>
      </c>
      <c r="P16" s="30" t="e">
        <f>IF(AND('Mapa final'!#REF!="Alta",'Mapa final'!#REF!="Menor"),CONCATENATE("R1C",'Mapa final'!#REF!),"")</f>
        <v>#REF!</v>
      </c>
      <c r="Q16" s="31" t="e">
        <f>IF(AND('Mapa final'!#REF!="Alta",'Mapa final'!#REF!="Menor"),CONCATENATE("R1C",'Mapa final'!#REF!),"")</f>
        <v>#REF!</v>
      </c>
      <c r="R16" s="31" t="e">
        <f>IF(AND('Mapa final'!#REF!="Alta",'Mapa final'!#REF!="Menor"),CONCATENATE("R1C",'Mapa final'!#REF!),"")</f>
        <v>#REF!</v>
      </c>
      <c r="S16" s="31" t="e">
        <f>IF(AND('Mapa final'!#REF!="Alta",'Mapa final'!#REF!="Menor"),CONCATENATE("R1C",'Mapa final'!#REF!),"")</f>
        <v>#REF!</v>
      </c>
      <c r="T16" s="31" t="e">
        <f>IF(AND('Mapa final'!#REF!="Alta",'Mapa final'!#REF!="Menor"),CONCATENATE("R1C",'Mapa final'!#REF!),"")</f>
        <v>#REF!</v>
      </c>
      <c r="U16" s="32" t="e">
        <f>IF(AND('Mapa final'!#REF!="Alta",'Mapa final'!#REF!="Menor"),CONCATENATE("R1C",'Mapa final'!#REF!),"")</f>
        <v>#REF!</v>
      </c>
      <c r="V16" s="12" t="e">
        <f>IF(AND('Mapa final'!#REF!="Alta",'Mapa final'!#REF!="Moderado"),CONCATENATE("R1C",'Mapa final'!#REF!),"")</f>
        <v>#REF!</v>
      </c>
      <c r="W16" s="13" t="e">
        <f>IF(AND('Mapa final'!#REF!="Alta",'Mapa final'!#REF!="Moderado"),CONCATENATE("R1C",'Mapa final'!#REF!),"")</f>
        <v>#REF!</v>
      </c>
      <c r="X16" s="13" t="e">
        <f>IF(AND('Mapa final'!#REF!="Alta",'Mapa final'!#REF!="Moderado"),CONCATENATE("R1C",'Mapa final'!#REF!),"")</f>
        <v>#REF!</v>
      </c>
      <c r="Y16" s="13" t="e">
        <f>IF(AND('Mapa final'!#REF!="Alta",'Mapa final'!#REF!="Moderado"),CONCATENATE("R1C",'Mapa final'!#REF!),"")</f>
        <v>#REF!</v>
      </c>
      <c r="Z16" s="13" t="e">
        <f>IF(AND('Mapa final'!#REF!="Alta",'Mapa final'!#REF!="Moderado"),CONCATENATE("R1C",'Mapa final'!#REF!),"")</f>
        <v>#REF!</v>
      </c>
      <c r="AA16" s="14" t="e">
        <f>IF(AND('Mapa final'!#REF!="Alta",'Mapa final'!#REF!="Moderado"),CONCATENATE("R1C",'Mapa final'!#REF!),"")</f>
        <v>#REF!</v>
      </c>
      <c r="AB16" s="12" t="e">
        <f>IF(AND('Mapa final'!#REF!="Alta",'Mapa final'!#REF!="Mayor"),CONCATENATE("R1C",'Mapa final'!#REF!),"")</f>
        <v>#REF!</v>
      </c>
      <c r="AC16" s="13" t="e">
        <f>IF(AND('Mapa final'!#REF!="Alta",'Mapa final'!#REF!="Mayor"),CONCATENATE("R1C",'Mapa final'!#REF!),"")</f>
        <v>#REF!</v>
      </c>
      <c r="AD16" s="13" t="e">
        <f>IF(AND('Mapa final'!#REF!="Alta",'Mapa final'!#REF!="Mayor"),CONCATENATE("R1C",'Mapa final'!#REF!),"")</f>
        <v>#REF!</v>
      </c>
      <c r="AE16" s="13" t="e">
        <f>IF(AND('Mapa final'!#REF!="Alta",'Mapa final'!#REF!="Mayor"),CONCATENATE("R1C",'Mapa final'!#REF!),"")</f>
        <v>#REF!</v>
      </c>
      <c r="AF16" s="13" t="e">
        <f>IF(AND('Mapa final'!#REF!="Alta",'Mapa final'!#REF!="Mayor"),CONCATENATE("R1C",'Mapa final'!#REF!),"")</f>
        <v>#REF!</v>
      </c>
      <c r="AG16" s="14" t="e">
        <f>IF(AND('Mapa final'!#REF!="Alta",'Mapa final'!#REF!="Mayor"),CONCATENATE("R1C",'Mapa final'!#REF!),"")</f>
        <v>#REF!</v>
      </c>
      <c r="AH16" s="15" t="e">
        <f>IF(AND('Mapa final'!#REF!="Alta",'Mapa final'!#REF!="Catastrófico"),CONCATENATE("R1C",'Mapa final'!#REF!),"")</f>
        <v>#REF!</v>
      </c>
      <c r="AI16" s="16" t="e">
        <f>IF(AND('Mapa final'!#REF!="Alta",'Mapa final'!#REF!="Catastrófico"),CONCATENATE("R1C",'Mapa final'!#REF!),"")</f>
        <v>#REF!</v>
      </c>
      <c r="AJ16" s="16" t="e">
        <f>IF(AND('Mapa final'!#REF!="Alta",'Mapa final'!#REF!="Catastrófico"),CONCATENATE("R1C",'Mapa final'!#REF!),"")</f>
        <v>#REF!</v>
      </c>
      <c r="AK16" s="16" t="e">
        <f>IF(AND('Mapa final'!#REF!="Alta",'Mapa final'!#REF!="Catastrófico"),CONCATENATE("R1C",'Mapa final'!#REF!),"")</f>
        <v>#REF!</v>
      </c>
      <c r="AL16" s="16" t="e">
        <f>IF(AND('Mapa final'!#REF!="Alta",'Mapa final'!#REF!="Catastrófico"),CONCATENATE("R1C",'Mapa final'!#REF!),"")</f>
        <v>#REF!</v>
      </c>
      <c r="AM16" s="17" t="e">
        <f>IF(AND('Mapa final'!#REF!="Alta",'Mapa final'!#REF!="Catastrófico"),CONCATENATE("R1C",'Mapa final'!#REF!),"")</f>
        <v>#REF!</v>
      </c>
      <c r="AN16" s="49"/>
      <c r="AO16" s="293" t="s">
        <v>78</v>
      </c>
      <c r="AP16" s="294"/>
      <c r="AQ16" s="294"/>
      <c r="AR16" s="294"/>
      <c r="AS16" s="294"/>
      <c r="AT16" s="295"/>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row>
    <row r="17" spans="1:76" ht="15" customHeight="1" x14ac:dyDescent="0.25">
      <c r="A17" s="49"/>
      <c r="B17" s="207"/>
      <c r="C17" s="207"/>
      <c r="D17" s="208"/>
      <c r="E17" s="304"/>
      <c r="F17" s="305"/>
      <c r="G17" s="305"/>
      <c r="H17" s="305"/>
      <c r="I17" s="305"/>
      <c r="J17" s="33" t="e">
        <f>IF(AND('Mapa final'!#REF!="Alta",'Mapa final'!#REF!="Leve"),CONCATENATE("R2C",'Mapa final'!#REF!),"")</f>
        <v>#REF!</v>
      </c>
      <c r="K17" s="34" t="e">
        <f>IF(AND('Mapa final'!#REF!="Alta",'Mapa final'!#REF!="Leve"),CONCATENATE("R2C",'Mapa final'!#REF!),"")</f>
        <v>#REF!</v>
      </c>
      <c r="L17" s="34" t="e">
        <f>IF(AND('Mapa final'!#REF!="Alta",'Mapa final'!#REF!="Leve"),CONCATENATE("R2C",'Mapa final'!#REF!),"")</f>
        <v>#REF!</v>
      </c>
      <c r="M17" s="34" t="e">
        <f>IF(AND('Mapa final'!#REF!="Alta",'Mapa final'!#REF!="Leve"),CONCATENATE("R2C",'Mapa final'!#REF!),"")</f>
        <v>#REF!</v>
      </c>
      <c r="N17" s="34" t="e">
        <f>IF(AND('Mapa final'!#REF!="Alta",'Mapa final'!#REF!="Leve"),CONCATENATE("R2C",'Mapa final'!#REF!),"")</f>
        <v>#REF!</v>
      </c>
      <c r="O17" s="35" t="e">
        <f>IF(AND('Mapa final'!#REF!="Alta",'Mapa final'!#REF!="Leve"),CONCATENATE("R2C",'Mapa final'!#REF!),"")</f>
        <v>#REF!</v>
      </c>
      <c r="P17" s="33" t="e">
        <f>IF(AND('Mapa final'!#REF!="Alta",'Mapa final'!#REF!="Menor"),CONCATENATE("R2C",'Mapa final'!#REF!),"")</f>
        <v>#REF!</v>
      </c>
      <c r="Q17" s="34" t="e">
        <f>IF(AND('Mapa final'!#REF!="Alta",'Mapa final'!#REF!="Menor"),CONCATENATE("R2C",'Mapa final'!#REF!),"")</f>
        <v>#REF!</v>
      </c>
      <c r="R17" s="34" t="e">
        <f>IF(AND('Mapa final'!#REF!="Alta",'Mapa final'!#REF!="Menor"),CONCATENATE("R2C",'Mapa final'!#REF!),"")</f>
        <v>#REF!</v>
      </c>
      <c r="S17" s="34" t="e">
        <f>IF(AND('Mapa final'!#REF!="Alta",'Mapa final'!#REF!="Menor"),CONCATENATE("R2C",'Mapa final'!#REF!),"")</f>
        <v>#REF!</v>
      </c>
      <c r="T17" s="34" t="e">
        <f>IF(AND('Mapa final'!#REF!="Alta",'Mapa final'!#REF!="Menor"),CONCATENATE("R2C",'Mapa final'!#REF!),"")</f>
        <v>#REF!</v>
      </c>
      <c r="U17" s="35" t="e">
        <f>IF(AND('Mapa final'!#REF!="Alta",'Mapa final'!#REF!="Menor"),CONCATENATE("R2C",'Mapa final'!#REF!),"")</f>
        <v>#REF!</v>
      </c>
      <c r="V17" s="18" t="e">
        <f>IF(AND('Mapa final'!#REF!="Alta",'Mapa final'!#REF!="Moderado"),CONCATENATE("R2C",'Mapa final'!#REF!),"")</f>
        <v>#REF!</v>
      </c>
      <c r="W17" s="19" t="e">
        <f>IF(AND('Mapa final'!#REF!="Alta",'Mapa final'!#REF!="Moderado"),CONCATENATE("R2C",'Mapa final'!#REF!),"")</f>
        <v>#REF!</v>
      </c>
      <c r="X17" s="19" t="e">
        <f>IF(AND('Mapa final'!#REF!="Alta",'Mapa final'!#REF!="Moderado"),CONCATENATE("R2C",'Mapa final'!#REF!),"")</f>
        <v>#REF!</v>
      </c>
      <c r="Y17" s="19" t="e">
        <f>IF(AND('Mapa final'!#REF!="Alta",'Mapa final'!#REF!="Moderado"),CONCATENATE("R2C",'Mapa final'!#REF!),"")</f>
        <v>#REF!</v>
      </c>
      <c r="Z17" s="19" t="e">
        <f>IF(AND('Mapa final'!#REF!="Alta",'Mapa final'!#REF!="Moderado"),CONCATENATE("R2C",'Mapa final'!#REF!),"")</f>
        <v>#REF!</v>
      </c>
      <c r="AA17" s="20" t="e">
        <f>IF(AND('Mapa final'!#REF!="Alta",'Mapa final'!#REF!="Moderado"),CONCATENATE("R2C",'Mapa final'!#REF!),"")</f>
        <v>#REF!</v>
      </c>
      <c r="AB17" s="18" t="e">
        <f>IF(AND('Mapa final'!#REF!="Alta",'Mapa final'!#REF!="Mayor"),CONCATENATE("R2C",'Mapa final'!#REF!),"")</f>
        <v>#REF!</v>
      </c>
      <c r="AC17" s="19" t="e">
        <f>IF(AND('Mapa final'!#REF!="Alta",'Mapa final'!#REF!="Mayor"),CONCATENATE("R2C",'Mapa final'!#REF!),"")</f>
        <v>#REF!</v>
      </c>
      <c r="AD17" s="19" t="e">
        <f>IF(AND('Mapa final'!#REF!="Alta",'Mapa final'!#REF!="Mayor"),CONCATENATE("R2C",'Mapa final'!#REF!),"")</f>
        <v>#REF!</v>
      </c>
      <c r="AE17" s="19" t="e">
        <f>IF(AND('Mapa final'!#REF!="Alta",'Mapa final'!#REF!="Mayor"),CONCATENATE("R2C",'Mapa final'!#REF!),"")</f>
        <v>#REF!</v>
      </c>
      <c r="AF17" s="19" t="e">
        <f>IF(AND('Mapa final'!#REF!="Alta",'Mapa final'!#REF!="Mayor"),CONCATENATE("R2C",'Mapa final'!#REF!),"")</f>
        <v>#REF!</v>
      </c>
      <c r="AG17" s="20" t="e">
        <f>IF(AND('Mapa final'!#REF!="Alta",'Mapa final'!#REF!="Mayor"),CONCATENATE("R2C",'Mapa final'!#REF!),"")</f>
        <v>#REF!</v>
      </c>
      <c r="AH17" s="21" t="e">
        <f>IF(AND('Mapa final'!#REF!="Alta",'Mapa final'!#REF!="Catastrófico"),CONCATENATE("R2C",'Mapa final'!#REF!),"")</f>
        <v>#REF!</v>
      </c>
      <c r="AI17" s="22" t="e">
        <f>IF(AND('Mapa final'!#REF!="Alta",'Mapa final'!#REF!="Catastrófico"),CONCATENATE("R2C",'Mapa final'!#REF!),"")</f>
        <v>#REF!</v>
      </c>
      <c r="AJ17" s="22" t="e">
        <f>IF(AND('Mapa final'!#REF!="Alta",'Mapa final'!#REF!="Catastrófico"),CONCATENATE("R2C",'Mapa final'!#REF!),"")</f>
        <v>#REF!</v>
      </c>
      <c r="AK17" s="22" t="e">
        <f>IF(AND('Mapa final'!#REF!="Alta",'Mapa final'!#REF!="Catastrófico"),CONCATENATE("R2C",'Mapa final'!#REF!),"")</f>
        <v>#REF!</v>
      </c>
      <c r="AL17" s="22" t="e">
        <f>IF(AND('Mapa final'!#REF!="Alta",'Mapa final'!#REF!="Catastrófico"),CONCATENATE("R2C",'Mapa final'!#REF!),"")</f>
        <v>#REF!</v>
      </c>
      <c r="AM17" s="23" t="e">
        <f>IF(AND('Mapa final'!#REF!="Alta",'Mapa final'!#REF!="Catastrófico"),CONCATENATE("R2C",'Mapa final'!#REF!),"")</f>
        <v>#REF!</v>
      </c>
      <c r="AN17" s="49"/>
      <c r="AO17" s="296"/>
      <c r="AP17" s="297"/>
      <c r="AQ17" s="297"/>
      <c r="AR17" s="297"/>
      <c r="AS17" s="297"/>
      <c r="AT17" s="298"/>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row>
    <row r="18" spans="1:76" ht="15" customHeight="1" x14ac:dyDescent="0.25">
      <c r="A18" s="49"/>
      <c r="B18" s="207"/>
      <c r="C18" s="207"/>
      <c r="D18" s="208"/>
      <c r="E18" s="306"/>
      <c r="F18" s="305"/>
      <c r="G18" s="305"/>
      <c r="H18" s="305"/>
      <c r="I18" s="305"/>
      <c r="J18" s="33" t="str">
        <f ca="1">IF(AND('Mapa final'!$Y$9="Alta",'Mapa final'!$AA$9="Leve"),CONCATENATE("R3C",'Mapa final'!$O$9),"")</f>
        <v/>
      </c>
      <c r="K18" s="34" t="str">
        <f ca="1">IF(AND('Mapa final'!$Y$10="Alta",'Mapa final'!$AA$10="Leve"),CONCATENATE("R3C",'Mapa final'!$O$10),"")</f>
        <v/>
      </c>
      <c r="L18" s="34" t="str">
        <f ca="1">IF(AND('Mapa final'!$Y$11="Alta",'Mapa final'!$AA$11="Leve"),CONCATENATE("R3C",'Mapa final'!$O$11),"")</f>
        <v/>
      </c>
      <c r="M18" s="34" t="str">
        <f>IF(AND('Mapa final'!$Y$12="Alta",'Mapa final'!$AA$12="Leve"),CONCATENATE("R3C",'Mapa final'!$O$12),"")</f>
        <v/>
      </c>
      <c r="N18" s="34" t="str">
        <f>IF(AND('Mapa final'!$Y$13="Alta",'Mapa final'!$AA$13="Leve"),CONCATENATE("R3C",'Mapa final'!$O$13),"")</f>
        <v/>
      </c>
      <c r="O18" s="35" t="str">
        <f>IF(AND('Mapa final'!$Y$14="Alta",'Mapa final'!$AA$14="Leve"),CONCATENATE("R3C",'Mapa final'!$O$14),"")</f>
        <v/>
      </c>
      <c r="P18" s="33" t="str">
        <f ca="1">IF(AND('Mapa final'!$Y$9="Alta",'Mapa final'!$AA$9="Menor"),CONCATENATE("R3C",'Mapa final'!$O$9),"")</f>
        <v/>
      </c>
      <c r="Q18" s="34" t="str">
        <f ca="1">IF(AND('Mapa final'!$Y$10="Alta",'Mapa final'!$AA$10="Menor"),CONCATENATE("R3C",'Mapa final'!$O$10),"")</f>
        <v/>
      </c>
      <c r="R18" s="34" t="str">
        <f ca="1">IF(AND('Mapa final'!$Y$11="Alta",'Mapa final'!$AA$11="Menor"),CONCATENATE("R3C",'Mapa final'!$O$11),"")</f>
        <v/>
      </c>
      <c r="S18" s="34" t="str">
        <f>IF(AND('Mapa final'!$Y$12="Alta",'Mapa final'!$AA$12="Menor"),CONCATENATE("R3C",'Mapa final'!$O$12),"")</f>
        <v/>
      </c>
      <c r="T18" s="34" t="str">
        <f>IF(AND('Mapa final'!$Y$13="Alta",'Mapa final'!$AA$13="Menor"),CONCATENATE("R3C",'Mapa final'!$O$13),"")</f>
        <v/>
      </c>
      <c r="U18" s="35" t="str">
        <f>IF(AND('Mapa final'!$Y$14="Alta",'Mapa final'!$AA$14="Menor"),CONCATENATE("R3C",'Mapa final'!$O$14),"")</f>
        <v/>
      </c>
      <c r="V18" s="18" t="str">
        <f ca="1">IF(AND('Mapa final'!$Y$9="Alta",'Mapa final'!$AA$9="Moderado"),CONCATENATE("R3C",'Mapa final'!$O$9),"")</f>
        <v/>
      </c>
      <c r="W18" s="19" t="str">
        <f ca="1">IF(AND('Mapa final'!$Y$10="Alta",'Mapa final'!$AA$10="Moderado"),CONCATENATE("R3C",'Mapa final'!$O$10),"")</f>
        <v/>
      </c>
      <c r="X18" s="19" t="str">
        <f ca="1">IF(AND('Mapa final'!$Y$11="Alta",'Mapa final'!$AA$11="Moderado"),CONCATENATE("R3C",'Mapa final'!$O$11),"")</f>
        <v/>
      </c>
      <c r="Y18" s="19" t="str">
        <f>IF(AND('Mapa final'!$Y$12="Alta",'Mapa final'!$AA$12="Moderado"),CONCATENATE("R3C",'Mapa final'!$O$12),"")</f>
        <v/>
      </c>
      <c r="Z18" s="19" t="str">
        <f>IF(AND('Mapa final'!$Y$13="Alta",'Mapa final'!$AA$13="Moderado"),CONCATENATE("R3C",'Mapa final'!$O$13),"")</f>
        <v/>
      </c>
      <c r="AA18" s="20" t="str">
        <f>IF(AND('Mapa final'!$Y$14="Alta",'Mapa final'!$AA$14="Moderado"),CONCATENATE("R3C",'Mapa final'!$O$14),"")</f>
        <v/>
      </c>
      <c r="AB18" s="18" t="str">
        <f ca="1">IF(AND('Mapa final'!$Y$9="Alta",'Mapa final'!$AA$9="Mayor"),CONCATENATE("R3C",'Mapa final'!$O$9),"")</f>
        <v/>
      </c>
      <c r="AC18" s="19" t="str">
        <f ca="1">IF(AND('Mapa final'!$Y$10="Alta",'Mapa final'!$AA$10="Mayor"),CONCATENATE("R3C",'Mapa final'!$O$10),"")</f>
        <v/>
      </c>
      <c r="AD18" s="19" t="str">
        <f ca="1">IF(AND('Mapa final'!$Y$11="Alta",'Mapa final'!$AA$11="Mayor"),CONCATENATE("R3C",'Mapa final'!$O$11),"")</f>
        <v/>
      </c>
      <c r="AE18" s="19" t="str">
        <f>IF(AND('Mapa final'!$Y$12="Alta",'Mapa final'!$AA$12="Mayor"),CONCATENATE("R3C",'Mapa final'!$O$12),"")</f>
        <v/>
      </c>
      <c r="AF18" s="19" t="str">
        <f>IF(AND('Mapa final'!$Y$13="Alta",'Mapa final'!$AA$13="Mayor"),CONCATENATE("R3C",'Mapa final'!$O$13),"")</f>
        <v/>
      </c>
      <c r="AG18" s="20" t="str">
        <f>IF(AND('Mapa final'!$Y$14="Alta",'Mapa final'!$AA$14="Mayor"),CONCATENATE("R3C",'Mapa final'!$O$14),"")</f>
        <v/>
      </c>
      <c r="AH18" s="21" t="str">
        <f ca="1">IF(AND('Mapa final'!$Y$9="Alta",'Mapa final'!$AA$9="Catastrófico"),CONCATENATE("R3C",'Mapa final'!$O$9),"")</f>
        <v/>
      </c>
      <c r="AI18" s="22" t="str">
        <f ca="1">IF(AND('Mapa final'!$Y$10="Alta",'Mapa final'!$AA$10="Catastrófico"),CONCATENATE("R3C",'Mapa final'!$O$10),"")</f>
        <v/>
      </c>
      <c r="AJ18" s="22" t="str">
        <f ca="1">IF(AND('Mapa final'!$Y$11="Alta",'Mapa final'!$AA$11="Catastrófico"),CONCATENATE("R3C",'Mapa final'!$O$11),"")</f>
        <v/>
      </c>
      <c r="AK18" s="22" t="str">
        <f>IF(AND('Mapa final'!$Y$12="Alta",'Mapa final'!$AA$12="Catastrófico"),CONCATENATE("R3C",'Mapa final'!$O$12),"")</f>
        <v/>
      </c>
      <c r="AL18" s="22" t="str">
        <f>IF(AND('Mapa final'!$Y$13="Alta",'Mapa final'!$AA$13="Catastrófico"),CONCATENATE("R3C",'Mapa final'!$O$13),"")</f>
        <v/>
      </c>
      <c r="AM18" s="23" t="str">
        <f>IF(AND('Mapa final'!$Y$14="Alta",'Mapa final'!$AA$14="Catastrófico"),CONCATENATE("R3C",'Mapa final'!$O$14),"")</f>
        <v/>
      </c>
      <c r="AN18" s="49"/>
      <c r="AO18" s="296"/>
      <c r="AP18" s="297"/>
      <c r="AQ18" s="297"/>
      <c r="AR18" s="297"/>
      <c r="AS18" s="297"/>
      <c r="AT18" s="298"/>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row>
    <row r="19" spans="1:76" ht="15" customHeight="1" x14ac:dyDescent="0.25">
      <c r="A19" s="49"/>
      <c r="B19" s="207"/>
      <c r="C19" s="207"/>
      <c r="D19" s="208"/>
      <c r="E19" s="306"/>
      <c r="F19" s="305"/>
      <c r="G19" s="305"/>
      <c r="H19" s="305"/>
      <c r="I19" s="305"/>
      <c r="J19" s="33" t="str">
        <f ca="1">IF(AND('Mapa final'!$Y$15="Alta",'Mapa final'!$AA$15="Leve"),CONCATENATE("R4C",'Mapa final'!$O$15),"")</f>
        <v/>
      </c>
      <c r="K19" s="34" t="str">
        <f ca="1">IF(AND('Mapa final'!$Y$16="Alta",'Mapa final'!$AA$16="Leve"),CONCATENATE("R4C",'Mapa final'!$O$16),"")</f>
        <v/>
      </c>
      <c r="L19" s="34" t="str">
        <f ca="1">IF(AND('Mapa final'!$Y$17="Alta",'Mapa final'!$AA$17="Leve"),CONCATENATE("R4C",'Mapa final'!$O$17),"")</f>
        <v/>
      </c>
      <c r="M19" s="34" t="str">
        <f>IF(AND('Mapa final'!$Y$18="Alta",'Mapa final'!$AA$18="Leve"),CONCATENATE("R4C",'Mapa final'!$O$18),"")</f>
        <v/>
      </c>
      <c r="N19" s="34" t="str">
        <f>IF(AND('Mapa final'!$Y$19="Alta",'Mapa final'!$AA$19="Leve"),CONCATENATE("R4C",'Mapa final'!$O$19),"")</f>
        <v/>
      </c>
      <c r="O19" s="35" t="str">
        <f>IF(AND('Mapa final'!$Y$20="Alta",'Mapa final'!$AA$20="Leve"),CONCATENATE("R4C",'Mapa final'!$O$20),"")</f>
        <v/>
      </c>
      <c r="P19" s="33" t="str">
        <f ca="1">IF(AND('Mapa final'!$Y$15="Alta",'Mapa final'!$AA$15="Menor"),CONCATENATE("R4C",'Mapa final'!$O$15),"")</f>
        <v/>
      </c>
      <c r="Q19" s="34" t="str">
        <f ca="1">IF(AND('Mapa final'!$Y$16="Alta",'Mapa final'!$AA$16="Menor"),CONCATENATE("R4C",'Mapa final'!$O$16),"")</f>
        <v/>
      </c>
      <c r="R19" s="34" t="str">
        <f ca="1">IF(AND('Mapa final'!$Y$17="Alta",'Mapa final'!$AA$17="Menor"),CONCATENATE("R4C",'Mapa final'!$O$17),"")</f>
        <v/>
      </c>
      <c r="S19" s="34" t="str">
        <f>IF(AND('Mapa final'!$Y$18="Alta",'Mapa final'!$AA$18="Menor"),CONCATENATE("R4C",'Mapa final'!$O$18),"")</f>
        <v/>
      </c>
      <c r="T19" s="34" t="str">
        <f>IF(AND('Mapa final'!$Y$19="Alta",'Mapa final'!$AA$19="Menor"),CONCATENATE("R4C",'Mapa final'!$O$19),"")</f>
        <v/>
      </c>
      <c r="U19" s="35" t="str">
        <f>IF(AND('Mapa final'!$Y$20="Alta",'Mapa final'!$AA$20="Menor"),CONCATENATE("R4C",'Mapa final'!$O$20),"")</f>
        <v/>
      </c>
      <c r="V19" s="18" t="str">
        <f ca="1">IF(AND('Mapa final'!$Y$15="Alta",'Mapa final'!$AA$15="Moderado"),CONCATENATE("R4C",'Mapa final'!$O$15),"")</f>
        <v/>
      </c>
      <c r="W19" s="19" t="str">
        <f ca="1">IF(AND('Mapa final'!$Y$16="Alta",'Mapa final'!$AA$16="Moderado"),CONCATENATE("R4C",'Mapa final'!$O$16),"")</f>
        <v/>
      </c>
      <c r="X19" s="19" t="str">
        <f ca="1">IF(AND('Mapa final'!$Y$17="Alta",'Mapa final'!$AA$17="Moderado"),CONCATENATE("R4C",'Mapa final'!$O$17),"")</f>
        <v/>
      </c>
      <c r="Y19" s="19" t="str">
        <f>IF(AND('Mapa final'!$Y$18="Alta",'Mapa final'!$AA$18="Moderado"),CONCATENATE("R4C",'Mapa final'!$O$18),"")</f>
        <v/>
      </c>
      <c r="Z19" s="19" t="str">
        <f>IF(AND('Mapa final'!$Y$19="Alta",'Mapa final'!$AA$19="Moderado"),CONCATENATE("R4C",'Mapa final'!$O$19),"")</f>
        <v/>
      </c>
      <c r="AA19" s="20" t="str">
        <f>IF(AND('Mapa final'!$Y$20="Alta",'Mapa final'!$AA$20="Moderado"),CONCATENATE("R4C",'Mapa final'!$O$20),"")</f>
        <v/>
      </c>
      <c r="AB19" s="18" t="str">
        <f ca="1">IF(AND('Mapa final'!$Y$15="Alta",'Mapa final'!$AA$15="Mayor"),CONCATENATE("R4C",'Mapa final'!$O$15),"")</f>
        <v/>
      </c>
      <c r="AC19" s="19" t="str">
        <f ca="1">IF(AND('Mapa final'!$Y$16="Alta",'Mapa final'!$AA$16="Mayor"),CONCATENATE("R4C",'Mapa final'!$O$16),"")</f>
        <v/>
      </c>
      <c r="AD19" s="19" t="str">
        <f ca="1">IF(AND('Mapa final'!$Y$17="Alta",'Mapa final'!$AA$17="Mayor"),CONCATENATE("R4C",'Mapa final'!$O$17),"")</f>
        <v/>
      </c>
      <c r="AE19" s="19" t="str">
        <f>IF(AND('Mapa final'!$Y$18="Alta",'Mapa final'!$AA$18="Mayor"),CONCATENATE("R4C",'Mapa final'!$O$18),"")</f>
        <v/>
      </c>
      <c r="AF19" s="19" t="str">
        <f>IF(AND('Mapa final'!$Y$19="Alta",'Mapa final'!$AA$19="Mayor"),CONCATENATE("R4C",'Mapa final'!$O$19),"")</f>
        <v/>
      </c>
      <c r="AG19" s="20" t="str">
        <f>IF(AND('Mapa final'!$Y$20="Alta",'Mapa final'!$AA$20="Mayor"),CONCATENATE("R4C",'Mapa final'!$O$20),"")</f>
        <v/>
      </c>
      <c r="AH19" s="21" t="str">
        <f ca="1">IF(AND('Mapa final'!$Y$15="Alta",'Mapa final'!$AA$15="Catastrófico"),CONCATENATE("R4C",'Mapa final'!$O$15),"")</f>
        <v/>
      </c>
      <c r="AI19" s="22" t="str">
        <f ca="1">IF(AND('Mapa final'!$Y$16="Alta",'Mapa final'!$AA$16="Catastrófico"),CONCATENATE("R4C",'Mapa final'!$O$16),"")</f>
        <v/>
      </c>
      <c r="AJ19" s="22" t="str">
        <f ca="1">IF(AND('Mapa final'!$Y$17="Alta",'Mapa final'!$AA$17="Catastrófico"),CONCATENATE("R4C",'Mapa final'!$O$17),"")</f>
        <v/>
      </c>
      <c r="AK19" s="22" t="str">
        <f>IF(AND('Mapa final'!$Y$18="Alta",'Mapa final'!$AA$18="Catastrófico"),CONCATENATE("R4C",'Mapa final'!$O$18),"")</f>
        <v/>
      </c>
      <c r="AL19" s="22" t="str">
        <f>IF(AND('Mapa final'!$Y$19="Alta",'Mapa final'!$AA$19="Catastrófico"),CONCATENATE("R4C",'Mapa final'!$O$19),"")</f>
        <v/>
      </c>
      <c r="AM19" s="23" t="str">
        <f>IF(AND('Mapa final'!$Y$20="Alta",'Mapa final'!$AA$20="Catastrófico"),CONCATENATE("R4C",'Mapa final'!$O$20),"")</f>
        <v/>
      </c>
      <c r="AN19" s="49"/>
      <c r="AO19" s="296"/>
      <c r="AP19" s="297"/>
      <c r="AQ19" s="297"/>
      <c r="AR19" s="297"/>
      <c r="AS19" s="297"/>
      <c r="AT19" s="298"/>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row>
    <row r="20" spans="1:76" ht="15" customHeight="1" x14ac:dyDescent="0.25">
      <c r="A20" s="49"/>
      <c r="B20" s="207"/>
      <c r="C20" s="207"/>
      <c r="D20" s="208"/>
      <c r="E20" s="306"/>
      <c r="F20" s="305"/>
      <c r="G20" s="305"/>
      <c r="H20" s="305"/>
      <c r="I20" s="305"/>
      <c r="J20" s="33" t="str">
        <f ca="1">IF(AND('Mapa final'!$Y$21="Alta",'Mapa final'!$AA$21="Leve"),CONCATENATE("R5C",'Mapa final'!$O$21),"")</f>
        <v/>
      </c>
      <c r="K20" s="34" t="str">
        <f ca="1">IF(AND('Mapa final'!$Y$22="Alta",'Mapa final'!$AA$22="Leve"),CONCATENATE("R5C",'Mapa final'!$O$22),"")</f>
        <v/>
      </c>
      <c r="L20" s="34" t="str">
        <f ca="1">IF(AND('Mapa final'!$Y$23="Alta",'Mapa final'!$AA$23="Leve"),CONCATENATE("R5C",'Mapa final'!$O$23),"")</f>
        <v/>
      </c>
      <c r="M20" s="34" t="str">
        <f>IF(AND('Mapa final'!$Y$24="Alta",'Mapa final'!$AA$24="Leve"),CONCATENATE("R5C",'Mapa final'!$O$24),"")</f>
        <v/>
      </c>
      <c r="N20" s="34" t="str">
        <f>IF(AND('Mapa final'!$Y$25="Alta",'Mapa final'!$AA$25="Leve"),CONCATENATE("R5C",'Mapa final'!$O$25),"")</f>
        <v/>
      </c>
      <c r="O20" s="35" t="str">
        <f>IF(AND('Mapa final'!$Y$26="Alta",'Mapa final'!$AA$26="Leve"),CONCATENATE("R5C",'Mapa final'!$O$26),"")</f>
        <v/>
      </c>
      <c r="P20" s="33" t="str">
        <f ca="1">IF(AND('Mapa final'!$Y$21="Alta",'Mapa final'!$AA$21="Menor"),CONCATENATE("R5C",'Mapa final'!$O$21),"")</f>
        <v/>
      </c>
      <c r="Q20" s="34" t="str">
        <f ca="1">IF(AND('Mapa final'!$Y$22="Alta",'Mapa final'!$AA$22="Menor"),CONCATENATE("R5C",'Mapa final'!$O$22),"")</f>
        <v/>
      </c>
      <c r="R20" s="34" t="str">
        <f ca="1">IF(AND('Mapa final'!$Y$23="Alta",'Mapa final'!$AA$23="Menor"),CONCATENATE("R5C",'Mapa final'!$O$23),"")</f>
        <v/>
      </c>
      <c r="S20" s="34" t="str">
        <f>IF(AND('Mapa final'!$Y$24="Alta",'Mapa final'!$AA$24="Menor"),CONCATENATE("R5C",'Mapa final'!$O$24),"")</f>
        <v/>
      </c>
      <c r="T20" s="34" t="str">
        <f>IF(AND('Mapa final'!$Y$25="Alta",'Mapa final'!$AA$25="Menor"),CONCATENATE("R5C",'Mapa final'!$O$25),"")</f>
        <v/>
      </c>
      <c r="U20" s="35" t="str">
        <f>IF(AND('Mapa final'!$Y$26="Alta",'Mapa final'!$AA$26="Menor"),CONCATENATE("R5C",'Mapa final'!$O$26),"")</f>
        <v/>
      </c>
      <c r="V20" s="18" t="str">
        <f ca="1">IF(AND('Mapa final'!$Y$21="Alta",'Mapa final'!$AA$21="Moderado"),CONCATENATE("R5C",'Mapa final'!$O$21),"")</f>
        <v/>
      </c>
      <c r="W20" s="19" t="str">
        <f ca="1">IF(AND('Mapa final'!$Y$22="Alta",'Mapa final'!$AA$22="Moderado"),CONCATENATE("R5C",'Mapa final'!$O$22),"")</f>
        <v/>
      </c>
      <c r="X20" s="19" t="str">
        <f ca="1">IF(AND('Mapa final'!$Y$23="Alta",'Mapa final'!$AA$23="Moderado"),CONCATENATE("R5C",'Mapa final'!$O$23),"")</f>
        <v/>
      </c>
      <c r="Y20" s="19" t="str">
        <f>IF(AND('Mapa final'!$Y$24="Alta",'Mapa final'!$AA$24="Moderado"),CONCATENATE("R5C",'Mapa final'!$O$24),"")</f>
        <v/>
      </c>
      <c r="Z20" s="19" t="str">
        <f>IF(AND('Mapa final'!$Y$25="Alta",'Mapa final'!$AA$25="Moderado"),CONCATENATE("R5C",'Mapa final'!$O$25),"")</f>
        <v/>
      </c>
      <c r="AA20" s="20" t="str">
        <f>IF(AND('Mapa final'!$Y$26="Alta",'Mapa final'!$AA$26="Moderado"),CONCATENATE("R5C",'Mapa final'!$O$26),"")</f>
        <v/>
      </c>
      <c r="AB20" s="18" t="str">
        <f ca="1">IF(AND('Mapa final'!$Y$21="Alta",'Mapa final'!$AA$21="Mayor"),CONCATENATE("R5C",'Mapa final'!$O$21),"")</f>
        <v/>
      </c>
      <c r="AC20" s="19" t="str">
        <f ca="1">IF(AND('Mapa final'!$Y$22="Alta",'Mapa final'!$AA$22="Mayor"),CONCATENATE("R5C",'Mapa final'!$O$22),"")</f>
        <v/>
      </c>
      <c r="AD20" s="19" t="str">
        <f ca="1">IF(AND('Mapa final'!$Y$23="Alta",'Mapa final'!$AA$23="Mayor"),CONCATENATE("R5C",'Mapa final'!$O$23),"")</f>
        <v/>
      </c>
      <c r="AE20" s="19" t="str">
        <f>IF(AND('Mapa final'!$Y$24="Alta",'Mapa final'!$AA$24="Mayor"),CONCATENATE("R5C",'Mapa final'!$O$24),"")</f>
        <v/>
      </c>
      <c r="AF20" s="19" t="str">
        <f>IF(AND('Mapa final'!$Y$25="Alta",'Mapa final'!$AA$25="Mayor"),CONCATENATE("R5C",'Mapa final'!$O$25),"")</f>
        <v/>
      </c>
      <c r="AG20" s="20" t="str">
        <f>IF(AND('Mapa final'!$Y$26="Alta",'Mapa final'!$AA$26="Mayor"),CONCATENATE("R5C",'Mapa final'!$O$26),"")</f>
        <v/>
      </c>
      <c r="AH20" s="21" t="str">
        <f ca="1">IF(AND('Mapa final'!$Y$21="Alta",'Mapa final'!$AA$21="Catastrófico"),CONCATENATE("R5C",'Mapa final'!$O$21),"")</f>
        <v/>
      </c>
      <c r="AI20" s="22" t="str">
        <f ca="1">IF(AND('Mapa final'!$Y$22="Alta",'Mapa final'!$AA$22="Catastrófico"),CONCATENATE("R5C",'Mapa final'!$O$22),"")</f>
        <v/>
      </c>
      <c r="AJ20" s="22" t="str">
        <f ca="1">IF(AND('Mapa final'!$Y$23="Alta",'Mapa final'!$AA$23="Catastrófico"),CONCATENATE("R5C",'Mapa final'!$O$23),"")</f>
        <v/>
      </c>
      <c r="AK20" s="22" t="str">
        <f>IF(AND('Mapa final'!$Y$24="Alta",'Mapa final'!$AA$24="Catastrófico"),CONCATENATE("R5C",'Mapa final'!$O$24),"")</f>
        <v/>
      </c>
      <c r="AL20" s="22" t="str">
        <f>IF(AND('Mapa final'!$Y$25="Alta",'Mapa final'!$AA$25="Catastrófico"),CONCATENATE("R5C",'Mapa final'!$O$25),"")</f>
        <v/>
      </c>
      <c r="AM20" s="23" t="str">
        <f>IF(AND('Mapa final'!$Y$26="Alta",'Mapa final'!$AA$26="Catastrófico"),CONCATENATE("R5C",'Mapa final'!$O$26),"")</f>
        <v/>
      </c>
      <c r="AN20" s="49"/>
      <c r="AO20" s="296"/>
      <c r="AP20" s="297"/>
      <c r="AQ20" s="297"/>
      <c r="AR20" s="297"/>
      <c r="AS20" s="297"/>
      <c r="AT20" s="298"/>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row>
    <row r="21" spans="1:76" ht="15" customHeight="1" x14ac:dyDescent="0.25">
      <c r="A21" s="49"/>
      <c r="B21" s="207"/>
      <c r="C21" s="207"/>
      <c r="D21" s="208"/>
      <c r="E21" s="306"/>
      <c r="F21" s="305"/>
      <c r="G21" s="305"/>
      <c r="H21" s="305"/>
      <c r="I21" s="305"/>
      <c r="J21" s="33" t="str">
        <f ca="1">IF(AND('Mapa final'!$Y$27="Alta",'Mapa final'!$AA$27="Leve"),CONCATENATE("R6C",'Mapa final'!$O$27),"")</f>
        <v/>
      </c>
      <c r="K21" s="34" t="str">
        <f ca="1">IF(AND('Mapa final'!$Y$28="Alta",'Mapa final'!$AA$28="Leve"),CONCATENATE("R6C",'Mapa final'!$O$28),"")</f>
        <v/>
      </c>
      <c r="L21" s="34" t="str">
        <f ca="1">IF(AND('Mapa final'!$Y$29="Alta",'Mapa final'!$AA$29="Leve"),CONCATENATE("R6C",'Mapa final'!$O$29),"")</f>
        <v/>
      </c>
      <c r="M21" s="34" t="str">
        <f>IF(AND('Mapa final'!$Y$30="Alta",'Mapa final'!$AA$30="Leve"),CONCATENATE("R6C",'Mapa final'!$O$30),"")</f>
        <v/>
      </c>
      <c r="N21" s="34" t="str">
        <f>IF(AND('Mapa final'!$Y$31="Alta",'Mapa final'!$AA$31="Leve"),CONCATENATE("R6C",'Mapa final'!$O$31),"")</f>
        <v/>
      </c>
      <c r="O21" s="35" t="str">
        <f>IF(AND('Mapa final'!$Y$32="Alta",'Mapa final'!$AA$32="Leve"),CONCATENATE("R6C",'Mapa final'!$O$32),"")</f>
        <v/>
      </c>
      <c r="P21" s="33" t="str">
        <f ca="1">IF(AND('Mapa final'!$Y$27="Alta",'Mapa final'!$AA$27="Menor"),CONCATENATE("R6C",'Mapa final'!$O$27),"")</f>
        <v/>
      </c>
      <c r="Q21" s="34" t="str">
        <f ca="1">IF(AND('Mapa final'!$Y$28="Alta",'Mapa final'!$AA$28="Menor"),CONCATENATE("R6C",'Mapa final'!$O$28),"")</f>
        <v/>
      </c>
      <c r="R21" s="34" t="str">
        <f ca="1">IF(AND('Mapa final'!$Y$29="Alta",'Mapa final'!$AA$29="Menor"),CONCATENATE("R6C",'Mapa final'!$O$29),"")</f>
        <v/>
      </c>
      <c r="S21" s="34" t="str">
        <f>IF(AND('Mapa final'!$Y$30="Alta",'Mapa final'!$AA$30="Menor"),CONCATENATE("R6C",'Mapa final'!$O$30),"")</f>
        <v/>
      </c>
      <c r="T21" s="34" t="str">
        <f>IF(AND('Mapa final'!$Y$31="Alta",'Mapa final'!$AA$31="Menor"),CONCATENATE("R6C",'Mapa final'!$O$31),"")</f>
        <v/>
      </c>
      <c r="U21" s="35" t="str">
        <f>IF(AND('Mapa final'!$Y$32="Alta",'Mapa final'!$AA$32="Menor"),CONCATENATE("R6C",'Mapa final'!$O$32),"")</f>
        <v/>
      </c>
      <c r="V21" s="18" t="str">
        <f ca="1">IF(AND('Mapa final'!$Y$27="Alta",'Mapa final'!$AA$27="Moderado"),CONCATENATE("R6C",'Mapa final'!$O$27),"")</f>
        <v/>
      </c>
      <c r="W21" s="19" t="str">
        <f ca="1">IF(AND('Mapa final'!$Y$28="Alta",'Mapa final'!$AA$28="Moderado"),CONCATENATE("R6C",'Mapa final'!$O$28),"")</f>
        <v/>
      </c>
      <c r="X21" s="19" t="str">
        <f ca="1">IF(AND('Mapa final'!$Y$29="Alta",'Mapa final'!$AA$29="Moderado"),CONCATENATE("R6C",'Mapa final'!$O$29),"")</f>
        <v/>
      </c>
      <c r="Y21" s="19" t="str">
        <f>IF(AND('Mapa final'!$Y$30="Alta",'Mapa final'!$AA$30="Moderado"),CONCATENATE("R6C",'Mapa final'!$O$30),"")</f>
        <v/>
      </c>
      <c r="Z21" s="19" t="str">
        <f>IF(AND('Mapa final'!$Y$31="Alta",'Mapa final'!$AA$31="Moderado"),CONCATENATE("R6C",'Mapa final'!$O$31),"")</f>
        <v/>
      </c>
      <c r="AA21" s="20" t="str">
        <f>IF(AND('Mapa final'!$Y$32="Alta",'Mapa final'!$AA$32="Moderado"),CONCATENATE("R6C",'Mapa final'!$O$32),"")</f>
        <v/>
      </c>
      <c r="AB21" s="18" t="str">
        <f ca="1">IF(AND('Mapa final'!$Y$27="Alta",'Mapa final'!$AA$27="Mayor"),CONCATENATE("R6C",'Mapa final'!$O$27),"")</f>
        <v/>
      </c>
      <c r="AC21" s="19" t="str">
        <f ca="1">IF(AND('Mapa final'!$Y$28="Alta",'Mapa final'!$AA$28="Mayor"),CONCATENATE("R6C",'Mapa final'!$O$28),"")</f>
        <v/>
      </c>
      <c r="AD21" s="19" t="str">
        <f ca="1">IF(AND('Mapa final'!$Y$29="Alta",'Mapa final'!$AA$29="Mayor"),CONCATENATE("R6C",'Mapa final'!$O$29),"")</f>
        <v/>
      </c>
      <c r="AE21" s="19" t="str">
        <f>IF(AND('Mapa final'!$Y$30="Alta",'Mapa final'!$AA$30="Mayor"),CONCATENATE("R6C",'Mapa final'!$O$30),"")</f>
        <v/>
      </c>
      <c r="AF21" s="19" t="str">
        <f>IF(AND('Mapa final'!$Y$31="Alta",'Mapa final'!$AA$31="Mayor"),CONCATENATE("R6C",'Mapa final'!$O$31),"")</f>
        <v/>
      </c>
      <c r="AG21" s="20" t="str">
        <f>IF(AND('Mapa final'!$Y$32="Alta",'Mapa final'!$AA$32="Mayor"),CONCATENATE("R6C",'Mapa final'!$O$32),"")</f>
        <v/>
      </c>
      <c r="AH21" s="21" t="str">
        <f ca="1">IF(AND('Mapa final'!$Y$27="Alta",'Mapa final'!$AA$27="Catastrófico"),CONCATENATE("R6C",'Mapa final'!$O$27),"")</f>
        <v/>
      </c>
      <c r="AI21" s="22" t="str">
        <f ca="1">IF(AND('Mapa final'!$Y$28="Alta",'Mapa final'!$AA$28="Catastrófico"),CONCATENATE("R6C",'Mapa final'!$O$28),"")</f>
        <v/>
      </c>
      <c r="AJ21" s="22" t="str">
        <f ca="1">IF(AND('Mapa final'!$Y$29="Alta",'Mapa final'!$AA$29="Catastrófico"),CONCATENATE("R6C",'Mapa final'!$O$29),"")</f>
        <v/>
      </c>
      <c r="AK21" s="22" t="str">
        <f>IF(AND('Mapa final'!$Y$30="Alta",'Mapa final'!$AA$30="Catastrófico"),CONCATENATE("R6C",'Mapa final'!$O$30),"")</f>
        <v/>
      </c>
      <c r="AL21" s="22" t="str">
        <f>IF(AND('Mapa final'!$Y$31="Alta",'Mapa final'!$AA$31="Catastrófico"),CONCATENATE("R6C",'Mapa final'!$O$31),"")</f>
        <v/>
      </c>
      <c r="AM21" s="23" t="str">
        <f>IF(AND('Mapa final'!$Y$32="Alta",'Mapa final'!$AA$32="Catastrófico"),CONCATENATE("R6C",'Mapa final'!$O$32),"")</f>
        <v/>
      </c>
      <c r="AN21" s="49"/>
      <c r="AO21" s="296"/>
      <c r="AP21" s="297"/>
      <c r="AQ21" s="297"/>
      <c r="AR21" s="297"/>
      <c r="AS21" s="297"/>
      <c r="AT21" s="298"/>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row>
    <row r="22" spans="1:76" ht="15" customHeight="1" x14ac:dyDescent="0.25">
      <c r="A22" s="49"/>
      <c r="B22" s="207"/>
      <c r="C22" s="207"/>
      <c r="D22" s="208"/>
      <c r="E22" s="306"/>
      <c r="F22" s="305"/>
      <c r="G22" s="305"/>
      <c r="H22" s="305"/>
      <c r="I22" s="305"/>
      <c r="J22" s="33" t="str">
        <f>IF(AND('Mapa final'!$Y$33="Alta",'Mapa final'!$AA$33="Leve"),CONCATENATE("R7C",'Mapa final'!$O$33),"")</f>
        <v/>
      </c>
      <c r="K22" s="34" t="str">
        <f>IF(AND('Mapa final'!$Y$34="Alta",'Mapa final'!$AA$34="Leve"),CONCATENATE("R7C",'Mapa final'!$O$34),"")</f>
        <v/>
      </c>
      <c r="L22" s="34" t="str">
        <f>IF(AND('Mapa final'!$Y$35="Alta",'Mapa final'!$AA$35="Leve"),CONCATENATE("R7C",'Mapa final'!$O$35),"")</f>
        <v/>
      </c>
      <c r="M22" s="34" t="str">
        <f>IF(AND('Mapa final'!$Y$36="Alta",'Mapa final'!$AA$36="Leve"),CONCATENATE("R7C",'Mapa final'!$O$36),"")</f>
        <v/>
      </c>
      <c r="N22" s="34" t="str">
        <f>IF(AND('Mapa final'!$Y$37="Alta",'Mapa final'!$AA$37="Leve"),CONCATENATE("R7C",'Mapa final'!$O$37),"")</f>
        <v/>
      </c>
      <c r="O22" s="35" t="str">
        <f>IF(AND('Mapa final'!$Y$38="Alta",'Mapa final'!$AA$38="Leve"),CONCATENATE("R7C",'Mapa final'!$O$38),"")</f>
        <v/>
      </c>
      <c r="P22" s="33" t="str">
        <f>IF(AND('Mapa final'!$Y$33="Alta",'Mapa final'!$AA$33="Menor"),CONCATENATE("R7C",'Mapa final'!$O$33),"")</f>
        <v/>
      </c>
      <c r="Q22" s="34" t="str">
        <f>IF(AND('Mapa final'!$Y$34="Alta",'Mapa final'!$AA$34="Menor"),CONCATENATE("R7C",'Mapa final'!$O$34),"")</f>
        <v/>
      </c>
      <c r="R22" s="34" t="str">
        <f>IF(AND('Mapa final'!$Y$35="Alta",'Mapa final'!$AA$35="Menor"),CONCATENATE("R7C",'Mapa final'!$O$35),"")</f>
        <v/>
      </c>
      <c r="S22" s="34" t="str">
        <f>IF(AND('Mapa final'!$Y$36="Alta",'Mapa final'!$AA$36="Menor"),CONCATENATE("R7C",'Mapa final'!$O$36),"")</f>
        <v/>
      </c>
      <c r="T22" s="34" t="str">
        <f>IF(AND('Mapa final'!$Y$37="Alta",'Mapa final'!$AA$37="Menor"),CONCATENATE("R7C",'Mapa final'!$O$37),"")</f>
        <v/>
      </c>
      <c r="U22" s="35" t="str">
        <f>IF(AND('Mapa final'!$Y$38="Alta",'Mapa final'!$AA$38="Menor"),CONCATENATE("R7C",'Mapa final'!$O$38),"")</f>
        <v/>
      </c>
      <c r="V22" s="18" t="str">
        <f>IF(AND('Mapa final'!$Y$33="Alta",'Mapa final'!$AA$33="Moderado"),CONCATENATE("R7C",'Mapa final'!$O$33),"")</f>
        <v/>
      </c>
      <c r="W22" s="19" t="str">
        <f>IF(AND('Mapa final'!$Y$34="Alta",'Mapa final'!$AA$34="Moderado"),CONCATENATE("R7C",'Mapa final'!$O$34),"")</f>
        <v/>
      </c>
      <c r="X22" s="19" t="str">
        <f>IF(AND('Mapa final'!$Y$35="Alta",'Mapa final'!$AA$35="Moderado"),CONCATENATE("R7C",'Mapa final'!$O$35),"")</f>
        <v/>
      </c>
      <c r="Y22" s="19" t="str">
        <f>IF(AND('Mapa final'!$Y$36="Alta",'Mapa final'!$AA$36="Moderado"),CONCATENATE("R7C",'Mapa final'!$O$36),"")</f>
        <v/>
      </c>
      <c r="Z22" s="19" t="str">
        <f>IF(AND('Mapa final'!$Y$37="Alta",'Mapa final'!$AA$37="Moderado"),CONCATENATE("R7C",'Mapa final'!$O$37),"")</f>
        <v/>
      </c>
      <c r="AA22" s="20" t="str">
        <f>IF(AND('Mapa final'!$Y$38="Alta",'Mapa final'!$AA$38="Moderado"),CONCATENATE("R7C",'Mapa final'!$O$38),"")</f>
        <v/>
      </c>
      <c r="AB22" s="18" t="str">
        <f>IF(AND('Mapa final'!$Y$33="Alta",'Mapa final'!$AA$33="Mayor"),CONCATENATE("R7C",'Mapa final'!$O$33),"")</f>
        <v/>
      </c>
      <c r="AC22" s="19" t="str">
        <f>IF(AND('Mapa final'!$Y$34="Alta",'Mapa final'!$AA$34="Mayor"),CONCATENATE("R7C",'Mapa final'!$O$34),"")</f>
        <v/>
      </c>
      <c r="AD22" s="19" t="str">
        <f>IF(AND('Mapa final'!$Y$35="Alta",'Mapa final'!$AA$35="Mayor"),CONCATENATE("R7C",'Mapa final'!$O$35),"")</f>
        <v/>
      </c>
      <c r="AE22" s="19" t="str">
        <f>IF(AND('Mapa final'!$Y$36="Alta",'Mapa final'!$AA$36="Mayor"),CONCATENATE("R7C",'Mapa final'!$O$36),"")</f>
        <v/>
      </c>
      <c r="AF22" s="19" t="str">
        <f>IF(AND('Mapa final'!$Y$37="Alta",'Mapa final'!$AA$37="Mayor"),CONCATENATE("R7C",'Mapa final'!$O$37),"")</f>
        <v/>
      </c>
      <c r="AG22" s="20" t="str">
        <f>IF(AND('Mapa final'!$Y$38="Alta",'Mapa final'!$AA$38="Mayor"),CONCATENATE("R7C",'Mapa final'!$O$38),"")</f>
        <v/>
      </c>
      <c r="AH22" s="21" t="str">
        <f>IF(AND('Mapa final'!$Y$33="Alta",'Mapa final'!$AA$33="Catastrófico"),CONCATENATE("R7C",'Mapa final'!$O$33),"")</f>
        <v/>
      </c>
      <c r="AI22" s="22" t="str">
        <f>IF(AND('Mapa final'!$Y$34="Alta",'Mapa final'!$AA$34="Catastrófico"),CONCATENATE("R7C",'Mapa final'!$O$34),"")</f>
        <v/>
      </c>
      <c r="AJ22" s="22" t="str">
        <f>IF(AND('Mapa final'!$Y$35="Alta",'Mapa final'!$AA$35="Catastrófico"),CONCATENATE("R7C",'Mapa final'!$O$35),"")</f>
        <v/>
      </c>
      <c r="AK22" s="22" t="str">
        <f>IF(AND('Mapa final'!$Y$36="Alta",'Mapa final'!$AA$36="Catastrófico"),CONCATENATE("R7C",'Mapa final'!$O$36),"")</f>
        <v/>
      </c>
      <c r="AL22" s="22" t="str">
        <f>IF(AND('Mapa final'!$Y$37="Alta",'Mapa final'!$AA$37="Catastrófico"),CONCATENATE("R7C",'Mapa final'!$O$37),"")</f>
        <v/>
      </c>
      <c r="AM22" s="23" t="str">
        <f>IF(AND('Mapa final'!$Y$38="Alta",'Mapa final'!$AA$38="Catastrófico"),CONCATENATE("R7C",'Mapa final'!$O$38),"")</f>
        <v/>
      </c>
      <c r="AN22" s="49"/>
      <c r="AO22" s="296"/>
      <c r="AP22" s="297"/>
      <c r="AQ22" s="297"/>
      <c r="AR22" s="297"/>
      <c r="AS22" s="297"/>
      <c r="AT22" s="298"/>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row>
    <row r="23" spans="1:76" ht="15" customHeight="1" x14ac:dyDescent="0.25">
      <c r="A23" s="49"/>
      <c r="B23" s="207"/>
      <c r="C23" s="207"/>
      <c r="D23" s="208"/>
      <c r="E23" s="306"/>
      <c r="F23" s="305"/>
      <c r="G23" s="305"/>
      <c r="H23" s="305"/>
      <c r="I23" s="305"/>
      <c r="J23" s="33" t="str">
        <f>IF(AND('Mapa final'!$Y$39="Alta",'Mapa final'!$AA$39="Leve"),CONCATENATE("R8C",'Mapa final'!$O$39),"")</f>
        <v/>
      </c>
      <c r="K23" s="34" t="str">
        <f>IF(AND('Mapa final'!$Y$40="Alta",'Mapa final'!$AA$40="Leve"),CONCATENATE("R8C",'Mapa final'!$O$40),"")</f>
        <v/>
      </c>
      <c r="L23" s="34" t="str">
        <f>IF(AND('Mapa final'!$Y$41="Alta",'Mapa final'!$AA$41="Leve"),CONCATENATE("R8C",'Mapa final'!$O$41),"")</f>
        <v/>
      </c>
      <c r="M23" s="34" t="str">
        <f>IF(AND('Mapa final'!$Y$42="Alta",'Mapa final'!$AA$42="Leve"),CONCATENATE("R8C",'Mapa final'!$O$42),"")</f>
        <v/>
      </c>
      <c r="N23" s="34" t="str">
        <f>IF(AND('Mapa final'!$Y$43="Alta",'Mapa final'!$AA$43="Leve"),CONCATENATE("R8C",'Mapa final'!$O$43),"")</f>
        <v/>
      </c>
      <c r="O23" s="35" t="str">
        <f>IF(AND('Mapa final'!$Y$44="Alta",'Mapa final'!$AA$44="Leve"),CONCATENATE("R8C",'Mapa final'!$O$44),"")</f>
        <v/>
      </c>
      <c r="P23" s="33" t="str">
        <f>IF(AND('Mapa final'!$Y$39="Alta",'Mapa final'!$AA$39="Menor"),CONCATENATE("R8C",'Mapa final'!$O$39),"")</f>
        <v/>
      </c>
      <c r="Q23" s="34" t="str">
        <f>IF(AND('Mapa final'!$Y$40="Alta",'Mapa final'!$AA$40="Menor"),CONCATENATE("R8C",'Mapa final'!$O$40),"")</f>
        <v/>
      </c>
      <c r="R23" s="34" t="str">
        <f>IF(AND('Mapa final'!$Y$41="Alta",'Mapa final'!$AA$41="Menor"),CONCATENATE("R8C",'Mapa final'!$O$41),"")</f>
        <v/>
      </c>
      <c r="S23" s="34" t="str">
        <f>IF(AND('Mapa final'!$Y$42="Alta",'Mapa final'!$AA$42="Menor"),CONCATENATE("R8C",'Mapa final'!$O$42),"")</f>
        <v/>
      </c>
      <c r="T23" s="34" t="str">
        <f>IF(AND('Mapa final'!$Y$43="Alta",'Mapa final'!$AA$43="Menor"),CONCATENATE("R8C",'Mapa final'!$O$43),"")</f>
        <v/>
      </c>
      <c r="U23" s="35" t="str">
        <f>IF(AND('Mapa final'!$Y$44="Alta",'Mapa final'!$AA$44="Menor"),CONCATENATE("R8C",'Mapa final'!$O$44),"")</f>
        <v/>
      </c>
      <c r="V23" s="18" t="str">
        <f>IF(AND('Mapa final'!$Y$39="Alta",'Mapa final'!$AA$39="Moderado"),CONCATENATE("R8C",'Mapa final'!$O$39),"")</f>
        <v/>
      </c>
      <c r="W23" s="19" t="str">
        <f>IF(AND('Mapa final'!$Y$40="Alta",'Mapa final'!$AA$40="Moderado"),CONCATENATE("R8C",'Mapa final'!$O$40),"")</f>
        <v/>
      </c>
      <c r="X23" s="19" t="str">
        <f>IF(AND('Mapa final'!$Y$41="Alta",'Mapa final'!$AA$41="Moderado"),CONCATENATE("R8C",'Mapa final'!$O$41),"")</f>
        <v/>
      </c>
      <c r="Y23" s="19" t="str">
        <f>IF(AND('Mapa final'!$Y$42="Alta",'Mapa final'!$AA$42="Moderado"),CONCATENATE("R8C",'Mapa final'!$O$42),"")</f>
        <v/>
      </c>
      <c r="Z23" s="19" t="str">
        <f>IF(AND('Mapa final'!$Y$43="Alta",'Mapa final'!$AA$43="Moderado"),CONCATENATE("R8C",'Mapa final'!$O$43),"")</f>
        <v/>
      </c>
      <c r="AA23" s="20" t="str">
        <f>IF(AND('Mapa final'!$Y$44="Alta",'Mapa final'!$AA$44="Moderado"),CONCATENATE("R8C",'Mapa final'!$O$44),"")</f>
        <v/>
      </c>
      <c r="AB23" s="18" t="str">
        <f>IF(AND('Mapa final'!$Y$39="Alta",'Mapa final'!$AA$39="Mayor"),CONCATENATE("R8C",'Mapa final'!$O$39),"")</f>
        <v/>
      </c>
      <c r="AC23" s="19" t="str">
        <f>IF(AND('Mapa final'!$Y$40="Alta",'Mapa final'!$AA$40="Mayor"),CONCATENATE("R8C",'Mapa final'!$O$40),"")</f>
        <v/>
      </c>
      <c r="AD23" s="19" t="str">
        <f>IF(AND('Mapa final'!$Y$41="Alta",'Mapa final'!$AA$41="Mayor"),CONCATENATE("R8C",'Mapa final'!$O$41),"")</f>
        <v/>
      </c>
      <c r="AE23" s="19" t="str">
        <f>IF(AND('Mapa final'!$Y$42="Alta",'Mapa final'!$AA$42="Mayor"),CONCATENATE("R8C",'Mapa final'!$O$42),"")</f>
        <v/>
      </c>
      <c r="AF23" s="19" t="str">
        <f>IF(AND('Mapa final'!$Y$43="Alta",'Mapa final'!$AA$43="Mayor"),CONCATENATE("R8C",'Mapa final'!$O$43),"")</f>
        <v/>
      </c>
      <c r="AG23" s="20" t="str">
        <f>IF(AND('Mapa final'!$Y$44="Alta",'Mapa final'!$AA$44="Mayor"),CONCATENATE("R8C",'Mapa final'!$O$44),"")</f>
        <v/>
      </c>
      <c r="AH23" s="21" t="str">
        <f>IF(AND('Mapa final'!$Y$39="Alta",'Mapa final'!$AA$39="Catastrófico"),CONCATENATE("R8C",'Mapa final'!$O$39),"")</f>
        <v/>
      </c>
      <c r="AI23" s="22" t="str">
        <f>IF(AND('Mapa final'!$Y$40="Alta",'Mapa final'!$AA$40="Catastrófico"),CONCATENATE("R8C",'Mapa final'!$O$40),"")</f>
        <v/>
      </c>
      <c r="AJ23" s="22" t="str">
        <f>IF(AND('Mapa final'!$Y$41="Alta",'Mapa final'!$AA$41="Catastrófico"),CONCATENATE("R8C",'Mapa final'!$O$41),"")</f>
        <v/>
      </c>
      <c r="AK23" s="22" t="str">
        <f>IF(AND('Mapa final'!$Y$42="Alta",'Mapa final'!$AA$42="Catastrófico"),CONCATENATE("R8C",'Mapa final'!$O$42),"")</f>
        <v/>
      </c>
      <c r="AL23" s="22" t="str">
        <f>IF(AND('Mapa final'!$Y$43="Alta",'Mapa final'!$AA$43="Catastrófico"),CONCATENATE("R8C",'Mapa final'!$O$43),"")</f>
        <v/>
      </c>
      <c r="AM23" s="23" t="str">
        <f>IF(AND('Mapa final'!$Y$44="Alta",'Mapa final'!$AA$44="Catastrófico"),CONCATENATE("R8C",'Mapa final'!$O$44),"")</f>
        <v/>
      </c>
      <c r="AN23" s="49"/>
      <c r="AO23" s="296"/>
      <c r="AP23" s="297"/>
      <c r="AQ23" s="297"/>
      <c r="AR23" s="297"/>
      <c r="AS23" s="297"/>
      <c r="AT23" s="298"/>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row>
    <row r="24" spans="1:76" ht="15" customHeight="1" x14ac:dyDescent="0.25">
      <c r="A24" s="49"/>
      <c r="B24" s="207"/>
      <c r="C24" s="207"/>
      <c r="D24" s="208"/>
      <c r="E24" s="306"/>
      <c r="F24" s="305"/>
      <c r="G24" s="305"/>
      <c r="H24" s="305"/>
      <c r="I24" s="305"/>
      <c r="J24" s="33" t="str">
        <f>IF(AND('Mapa final'!$Y$45="Alta",'Mapa final'!$AA$45="Leve"),CONCATENATE("R9C",'Mapa final'!$O$45),"")</f>
        <v/>
      </c>
      <c r="K24" s="34" t="str">
        <f>IF(AND('Mapa final'!$Y$46="Alta",'Mapa final'!$AA$46="Leve"),CONCATENATE("R9C",'Mapa final'!$O$46),"")</f>
        <v/>
      </c>
      <c r="L24" s="34" t="str">
        <f>IF(AND('Mapa final'!$Y$47="Alta",'Mapa final'!$AA$47="Leve"),CONCATENATE("R9C",'Mapa final'!$O$47),"")</f>
        <v/>
      </c>
      <c r="M24" s="34" t="str">
        <f>IF(AND('Mapa final'!$Y$48="Alta",'Mapa final'!$AA$48="Leve"),CONCATENATE("R9C",'Mapa final'!$O$48),"")</f>
        <v/>
      </c>
      <c r="N24" s="34" t="str">
        <f>IF(AND('Mapa final'!$Y$49="Alta",'Mapa final'!$AA$49="Leve"),CONCATENATE("R9C",'Mapa final'!$O$49),"")</f>
        <v/>
      </c>
      <c r="O24" s="35" t="str">
        <f>IF(AND('Mapa final'!$Y$50="Alta",'Mapa final'!$AA$50="Leve"),CONCATENATE("R9C",'Mapa final'!$O$50),"")</f>
        <v/>
      </c>
      <c r="P24" s="33" t="str">
        <f>IF(AND('Mapa final'!$Y$45="Alta",'Mapa final'!$AA$45="Menor"),CONCATENATE("R9C",'Mapa final'!$O$45),"")</f>
        <v/>
      </c>
      <c r="Q24" s="34" t="str">
        <f>IF(AND('Mapa final'!$Y$46="Alta",'Mapa final'!$AA$46="Menor"),CONCATENATE("R9C",'Mapa final'!$O$46),"")</f>
        <v/>
      </c>
      <c r="R24" s="34" t="str">
        <f>IF(AND('Mapa final'!$Y$47="Alta",'Mapa final'!$AA$47="Menor"),CONCATENATE("R9C",'Mapa final'!$O$47),"")</f>
        <v/>
      </c>
      <c r="S24" s="34" t="str">
        <f>IF(AND('Mapa final'!$Y$48="Alta",'Mapa final'!$AA$48="Menor"),CONCATENATE("R9C",'Mapa final'!$O$48),"")</f>
        <v/>
      </c>
      <c r="T24" s="34" t="str">
        <f>IF(AND('Mapa final'!$Y$49="Alta",'Mapa final'!$AA$49="Menor"),CONCATENATE("R9C",'Mapa final'!$O$49),"")</f>
        <v/>
      </c>
      <c r="U24" s="35" t="str">
        <f>IF(AND('Mapa final'!$Y$50="Alta",'Mapa final'!$AA$50="Menor"),CONCATENATE("R9C",'Mapa final'!$O$50),"")</f>
        <v/>
      </c>
      <c r="V24" s="18" t="str">
        <f>IF(AND('Mapa final'!$Y$45="Alta",'Mapa final'!$AA$45="Moderado"),CONCATENATE("R9C",'Mapa final'!$O$45),"")</f>
        <v/>
      </c>
      <c r="W24" s="19" t="str">
        <f>IF(AND('Mapa final'!$Y$46="Alta",'Mapa final'!$AA$46="Moderado"),CONCATENATE("R9C",'Mapa final'!$O$46),"")</f>
        <v/>
      </c>
      <c r="X24" s="19" t="str">
        <f>IF(AND('Mapa final'!$Y$47="Alta",'Mapa final'!$AA$47="Moderado"),CONCATENATE("R9C",'Mapa final'!$O$47),"")</f>
        <v/>
      </c>
      <c r="Y24" s="19" t="str">
        <f>IF(AND('Mapa final'!$Y$48="Alta",'Mapa final'!$AA$48="Moderado"),CONCATENATE("R9C",'Mapa final'!$O$48),"")</f>
        <v/>
      </c>
      <c r="Z24" s="19" t="str">
        <f>IF(AND('Mapa final'!$Y$49="Alta",'Mapa final'!$AA$49="Moderado"),CONCATENATE("R9C",'Mapa final'!$O$49),"")</f>
        <v/>
      </c>
      <c r="AA24" s="20" t="str">
        <f>IF(AND('Mapa final'!$Y$50="Alta",'Mapa final'!$AA$50="Moderado"),CONCATENATE("R9C",'Mapa final'!$O$50),"")</f>
        <v/>
      </c>
      <c r="AB24" s="18" t="str">
        <f>IF(AND('Mapa final'!$Y$45="Alta",'Mapa final'!$AA$45="Mayor"),CONCATENATE("R9C",'Mapa final'!$O$45),"")</f>
        <v/>
      </c>
      <c r="AC24" s="19" t="str">
        <f>IF(AND('Mapa final'!$Y$46="Alta",'Mapa final'!$AA$46="Mayor"),CONCATENATE("R9C",'Mapa final'!$O$46),"")</f>
        <v/>
      </c>
      <c r="AD24" s="19" t="str">
        <f>IF(AND('Mapa final'!$Y$47="Alta",'Mapa final'!$AA$47="Mayor"),CONCATENATE("R9C",'Mapa final'!$O$47),"")</f>
        <v/>
      </c>
      <c r="AE24" s="19" t="str">
        <f>IF(AND('Mapa final'!$Y$48="Alta",'Mapa final'!$AA$48="Mayor"),CONCATENATE("R9C",'Mapa final'!$O$48),"")</f>
        <v/>
      </c>
      <c r="AF24" s="19" t="str">
        <f>IF(AND('Mapa final'!$Y$49="Alta",'Mapa final'!$AA$49="Mayor"),CONCATENATE("R9C",'Mapa final'!$O$49),"")</f>
        <v/>
      </c>
      <c r="AG24" s="20" t="str">
        <f>IF(AND('Mapa final'!$Y$50="Alta",'Mapa final'!$AA$50="Mayor"),CONCATENATE("R9C",'Mapa final'!$O$50),"")</f>
        <v/>
      </c>
      <c r="AH24" s="21" t="str">
        <f>IF(AND('Mapa final'!$Y$45="Alta",'Mapa final'!$AA$45="Catastrófico"),CONCATENATE("R9C",'Mapa final'!$O$45),"")</f>
        <v/>
      </c>
      <c r="AI24" s="22" t="str">
        <f>IF(AND('Mapa final'!$Y$46="Alta",'Mapa final'!$AA$46="Catastrófico"),CONCATENATE("R9C",'Mapa final'!$O$46),"")</f>
        <v/>
      </c>
      <c r="AJ24" s="22" t="str">
        <f>IF(AND('Mapa final'!$Y$47="Alta",'Mapa final'!$AA$47="Catastrófico"),CONCATENATE("R9C",'Mapa final'!$O$47),"")</f>
        <v/>
      </c>
      <c r="AK24" s="22" t="str">
        <f>IF(AND('Mapa final'!$Y$48="Alta",'Mapa final'!$AA$48="Catastrófico"),CONCATENATE("R9C",'Mapa final'!$O$48),"")</f>
        <v/>
      </c>
      <c r="AL24" s="22" t="str">
        <f>IF(AND('Mapa final'!$Y$49="Alta",'Mapa final'!$AA$49="Catastrófico"),CONCATENATE("R9C",'Mapa final'!$O$49),"")</f>
        <v/>
      </c>
      <c r="AM24" s="23" t="str">
        <f>IF(AND('Mapa final'!$Y$50="Alta",'Mapa final'!$AA$50="Catastrófico"),CONCATENATE("R9C",'Mapa final'!$O$50),"")</f>
        <v/>
      </c>
      <c r="AN24" s="49"/>
      <c r="AO24" s="296"/>
      <c r="AP24" s="297"/>
      <c r="AQ24" s="297"/>
      <c r="AR24" s="297"/>
      <c r="AS24" s="297"/>
      <c r="AT24" s="298"/>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row>
    <row r="25" spans="1:76" ht="15.75" customHeight="1" thickBot="1" x14ac:dyDescent="0.3">
      <c r="A25" s="49"/>
      <c r="B25" s="207"/>
      <c r="C25" s="207"/>
      <c r="D25" s="208"/>
      <c r="E25" s="307"/>
      <c r="F25" s="308"/>
      <c r="G25" s="308"/>
      <c r="H25" s="308"/>
      <c r="I25" s="308"/>
      <c r="J25" s="36" t="str">
        <f>IF(AND('Mapa final'!$Y$51="Alta",'Mapa final'!$AA$51="Leve"),CONCATENATE("R10C",'Mapa final'!$O$51),"")</f>
        <v/>
      </c>
      <c r="K25" s="37" t="str">
        <f>IF(AND('Mapa final'!$Y$52="Alta",'Mapa final'!$AA$52="Leve"),CONCATENATE("R10C",'Mapa final'!$O$52),"")</f>
        <v/>
      </c>
      <c r="L25" s="37" t="str">
        <f>IF(AND('Mapa final'!$Y$53="Alta",'Mapa final'!$AA$53="Leve"),CONCATENATE("R10C",'Mapa final'!$O$53),"")</f>
        <v/>
      </c>
      <c r="M25" s="37" t="str">
        <f>IF(AND('Mapa final'!$Y$54="Alta",'Mapa final'!$AA$54="Leve"),CONCATENATE("R10C",'Mapa final'!$O$54),"")</f>
        <v/>
      </c>
      <c r="N25" s="37" t="str">
        <f>IF(AND('Mapa final'!$Y$55="Alta",'Mapa final'!$AA$55="Leve"),CONCATENATE("R10C",'Mapa final'!$O$55),"")</f>
        <v/>
      </c>
      <c r="O25" s="38" t="str">
        <f>IF(AND('Mapa final'!$Y$56="Alta",'Mapa final'!$AA$56="Leve"),CONCATENATE("R10C",'Mapa final'!$O$56),"")</f>
        <v/>
      </c>
      <c r="P25" s="36" t="str">
        <f>IF(AND('Mapa final'!$Y$51="Alta",'Mapa final'!$AA$51="Menor"),CONCATENATE("R10C",'Mapa final'!$O$51),"")</f>
        <v/>
      </c>
      <c r="Q25" s="37" t="str">
        <f>IF(AND('Mapa final'!$Y$52="Alta",'Mapa final'!$AA$52="Menor"),CONCATENATE("R10C",'Mapa final'!$O$52),"")</f>
        <v/>
      </c>
      <c r="R25" s="37" t="str">
        <f>IF(AND('Mapa final'!$Y$53="Alta",'Mapa final'!$AA$53="Menor"),CONCATENATE("R10C",'Mapa final'!$O$53),"")</f>
        <v/>
      </c>
      <c r="S25" s="37" t="str">
        <f>IF(AND('Mapa final'!$Y$54="Alta",'Mapa final'!$AA$54="Menor"),CONCATENATE("R10C",'Mapa final'!$O$54),"")</f>
        <v/>
      </c>
      <c r="T25" s="37" t="str">
        <f>IF(AND('Mapa final'!$Y$55="Alta",'Mapa final'!$AA$55="Menor"),CONCATENATE("R10C",'Mapa final'!$O$55),"")</f>
        <v/>
      </c>
      <c r="U25" s="38" t="str">
        <f>IF(AND('Mapa final'!$Y$56="Alta",'Mapa final'!$AA$56="Menor"),CONCATENATE("R10C",'Mapa final'!$O$56),"")</f>
        <v/>
      </c>
      <c r="V25" s="24" t="str">
        <f>IF(AND('Mapa final'!$Y$51="Alta",'Mapa final'!$AA$51="Moderado"),CONCATENATE("R10C",'Mapa final'!$O$51),"")</f>
        <v/>
      </c>
      <c r="W25" s="25" t="str">
        <f>IF(AND('Mapa final'!$Y$52="Alta",'Mapa final'!$AA$52="Moderado"),CONCATENATE("R10C",'Mapa final'!$O$52),"")</f>
        <v/>
      </c>
      <c r="X25" s="25" t="str">
        <f>IF(AND('Mapa final'!$Y$53="Alta",'Mapa final'!$AA$53="Moderado"),CONCATENATE("R10C",'Mapa final'!$O$53),"")</f>
        <v/>
      </c>
      <c r="Y25" s="25" t="str">
        <f>IF(AND('Mapa final'!$Y$54="Alta",'Mapa final'!$AA$54="Moderado"),CONCATENATE("R10C",'Mapa final'!$O$54),"")</f>
        <v/>
      </c>
      <c r="Z25" s="25" t="str">
        <f>IF(AND('Mapa final'!$Y$55="Alta",'Mapa final'!$AA$55="Moderado"),CONCATENATE("R10C",'Mapa final'!$O$55),"")</f>
        <v/>
      </c>
      <c r="AA25" s="26" t="str">
        <f>IF(AND('Mapa final'!$Y$56="Alta",'Mapa final'!$AA$56="Moderado"),CONCATENATE("R10C",'Mapa final'!$O$56),"")</f>
        <v/>
      </c>
      <c r="AB25" s="24" t="str">
        <f>IF(AND('Mapa final'!$Y$51="Alta",'Mapa final'!$AA$51="Mayor"),CONCATENATE("R10C",'Mapa final'!$O$51),"")</f>
        <v/>
      </c>
      <c r="AC25" s="25" t="str">
        <f>IF(AND('Mapa final'!$Y$52="Alta",'Mapa final'!$AA$52="Mayor"),CONCATENATE("R10C",'Mapa final'!$O$52),"")</f>
        <v/>
      </c>
      <c r="AD25" s="25" t="str">
        <f>IF(AND('Mapa final'!$Y$53="Alta",'Mapa final'!$AA$53="Mayor"),CONCATENATE("R10C",'Mapa final'!$O$53),"")</f>
        <v/>
      </c>
      <c r="AE25" s="25" t="str">
        <f>IF(AND('Mapa final'!$Y$54="Alta",'Mapa final'!$AA$54="Mayor"),CONCATENATE("R10C",'Mapa final'!$O$54),"")</f>
        <v/>
      </c>
      <c r="AF25" s="25" t="str">
        <f>IF(AND('Mapa final'!$Y$55="Alta",'Mapa final'!$AA$55="Mayor"),CONCATENATE("R10C",'Mapa final'!$O$55),"")</f>
        <v/>
      </c>
      <c r="AG25" s="26" t="str">
        <f>IF(AND('Mapa final'!$Y$56="Alta",'Mapa final'!$AA$56="Mayor"),CONCATENATE("R10C",'Mapa final'!$O$56),"")</f>
        <v/>
      </c>
      <c r="AH25" s="27" t="str">
        <f>IF(AND('Mapa final'!$Y$51="Alta",'Mapa final'!$AA$51="Catastrófico"),CONCATENATE("R10C",'Mapa final'!$O$51),"")</f>
        <v/>
      </c>
      <c r="AI25" s="28" t="str">
        <f>IF(AND('Mapa final'!$Y$52="Alta",'Mapa final'!$AA$52="Catastrófico"),CONCATENATE("R10C",'Mapa final'!$O$52),"")</f>
        <v/>
      </c>
      <c r="AJ25" s="28" t="str">
        <f>IF(AND('Mapa final'!$Y$53="Alta",'Mapa final'!$AA$53="Catastrófico"),CONCATENATE("R10C",'Mapa final'!$O$53),"")</f>
        <v/>
      </c>
      <c r="AK25" s="28" t="str">
        <f>IF(AND('Mapa final'!$Y$54="Alta",'Mapa final'!$AA$54="Catastrófico"),CONCATENATE("R10C",'Mapa final'!$O$54),"")</f>
        <v/>
      </c>
      <c r="AL25" s="28" t="str">
        <f>IF(AND('Mapa final'!$Y$55="Alta",'Mapa final'!$AA$55="Catastrófico"),CONCATENATE("R10C",'Mapa final'!$O$55),"")</f>
        <v/>
      </c>
      <c r="AM25" s="29" t="str">
        <f>IF(AND('Mapa final'!$Y$56="Alta",'Mapa final'!$AA$56="Catastrófico"),CONCATENATE("R10C",'Mapa final'!$O$56),"")</f>
        <v/>
      </c>
      <c r="AN25" s="49"/>
      <c r="AO25" s="299"/>
      <c r="AP25" s="300"/>
      <c r="AQ25" s="300"/>
      <c r="AR25" s="300"/>
      <c r="AS25" s="300"/>
      <c r="AT25" s="301"/>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row>
    <row r="26" spans="1:76" ht="15" customHeight="1" x14ac:dyDescent="0.25">
      <c r="A26" s="49"/>
      <c r="B26" s="207"/>
      <c r="C26" s="207"/>
      <c r="D26" s="208"/>
      <c r="E26" s="302" t="s">
        <v>113</v>
      </c>
      <c r="F26" s="303"/>
      <c r="G26" s="303"/>
      <c r="H26" s="303"/>
      <c r="I26" s="320"/>
      <c r="J26" s="30" t="e">
        <f>IF(AND('Mapa final'!#REF!="Media",'Mapa final'!#REF!="Leve"),CONCATENATE("R1C",'Mapa final'!#REF!),"")</f>
        <v>#REF!</v>
      </c>
      <c r="K26" s="31" t="e">
        <f>IF(AND('Mapa final'!#REF!="Media",'Mapa final'!#REF!="Leve"),CONCATENATE("R1C",'Mapa final'!#REF!),"")</f>
        <v>#REF!</v>
      </c>
      <c r="L26" s="31" t="e">
        <f>IF(AND('Mapa final'!#REF!="Media",'Mapa final'!#REF!="Leve"),CONCATENATE("R1C",'Mapa final'!#REF!),"")</f>
        <v>#REF!</v>
      </c>
      <c r="M26" s="31" t="e">
        <f>IF(AND('Mapa final'!#REF!="Media",'Mapa final'!#REF!="Leve"),CONCATENATE("R1C",'Mapa final'!#REF!),"")</f>
        <v>#REF!</v>
      </c>
      <c r="N26" s="31" t="e">
        <f>IF(AND('Mapa final'!#REF!="Media",'Mapa final'!#REF!="Leve"),CONCATENATE("R1C",'Mapa final'!#REF!),"")</f>
        <v>#REF!</v>
      </c>
      <c r="O26" s="32" t="e">
        <f>IF(AND('Mapa final'!#REF!="Media",'Mapa final'!#REF!="Leve"),CONCATENATE("R1C",'Mapa final'!#REF!),"")</f>
        <v>#REF!</v>
      </c>
      <c r="P26" s="30" t="e">
        <f>IF(AND('Mapa final'!#REF!="Media",'Mapa final'!#REF!="Menor"),CONCATENATE("R1C",'Mapa final'!#REF!),"")</f>
        <v>#REF!</v>
      </c>
      <c r="Q26" s="31" t="e">
        <f>IF(AND('Mapa final'!#REF!="Media",'Mapa final'!#REF!="Menor"),CONCATENATE("R1C",'Mapa final'!#REF!),"")</f>
        <v>#REF!</v>
      </c>
      <c r="R26" s="31" t="e">
        <f>IF(AND('Mapa final'!#REF!="Media",'Mapa final'!#REF!="Menor"),CONCATENATE("R1C",'Mapa final'!#REF!),"")</f>
        <v>#REF!</v>
      </c>
      <c r="S26" s="31" t="e">
        <f>IF(AND('Mapa final'!#REF!="Media",'Mapa final'!#REF!="Menor"),CONCATENATE("R1C",'Mapa final'!#REF!),"")</f>
        <v>#REF!</v>
      </c>
      <c r="T26" s="31" t="e">
        <f>IF(AND('Mapa final'!#REF!="Media",'Mapa final'!#REF!="Menor"),CONCATENATE("R1C",'Mapa final'!#REF!),"")</f>
        <v>#REF!</v>
      </c>
      <c r="U26" s="32" t="e">
        <f>IF(AND('Mapa final'!#REF!="Media",'Mapa final'!#REF!="Menor"),CONCATENATE("R1C",'Mapa final'!#REF!),"")</f>
        <v>#REF!</v>
      </c>
      <c r="V26" s="30" t="e">
        <f>IF(AND('Mapa final'!#REF!="Media",'Mapa final'!#REF!="Moderado"),CONCATENATE("R1C",'Mapa final'!#REF!),"")</f>
        <v>#REF!</v>
      </c>
      <c r="W26" s="31" t="e">
        <f>IF(AND('Mapa final'!#REF!="Media",'Mapa final'!#REF!="Moderado"),CONCATENATE("R1C",'Mapa final'!#REF!),"")</f>
        <v>#REF!</v>
      </c>
      <c r="X26" s="31" t="e">
        <f>IF(AND('Mapa final'!#REF!="Media",'Mapa final'!#REF!="Moderado"),CONCATENATE("R1C",'Mapa final'!#REF!),"")</f>
        <v>#REF!</v>
      </c>
      <c r="Y26" s="31" t="e">
        <f>IF(AND('Mapa final'!#REF!="Media",'Mapa final'!#REF!="Moderado"),CONCATENATE("R1C",'Mapa final'!#REF!),"")</f>
        <v>#REF!</v>
      </c>
      <c r="Z26" s="31" t="e">
        <f>IF(AND('Mapa final'!#REF!="Media",'Mapa final'!#REF!="Moderado"),CONCATENATE("R1C",'Mapa final'!#REF!),"")</f>
        <v>#REF!</v>
      </c>
      <c r="AA26" s="32" t="e">
        <f>IF(AND('Mapa final'!#REF!="Media",'Mapa final'!#REF!="Moderado"),CONCATENATE("R1C",'Mapa final'!#REF!),"")</f>
        <v>#REF!</v>
      </c>
      <c r="AB26" s="12" t="e">
        <f>IF(AND('Mapa final'!#REF!="Media",'Mapa final'!#REF!="Mayor"),CONCATENATE("R1C",'Mapa final'!#REF!),"")</f>
        <v>#REF!</v>
      </c>
      <c r="AC26" s="13" t="e">
        <f>IF(AND('Mapa final'!#REF!="Media",'Mapa final'!#REF!="Mayor"),CONCATENATE("R1C",'Mapa final'!#REF!),"")</f>
        <v>#REF!</v>
      </c>
      <c r="AD26" s="13" t="e">
        <f>IF(AND('Mapa final'!#REF!="Media",'Mapa final'!#REF!="Mayor"),CONCATENATE("R1C",'Mapa final'!#REF!),"")</f>
        <v>#REF!</v>
      </c>
      <c r="AE26" s="13" t="e">
        <f>IF(AND('Mapa final'!#REF!="Media",'Mapa final'!#REF!="Mayor"),CONCATENATE("R1C",'Mapa final'!#REF!),"")</f>
        <v>#REF!</v>
      </c>
      <c r="AF26" s="13" t="e">
        <f>IF(AND('Mapa final'!#REF!="Media",'Mapa final'!#REF!="Mayor"),CONCATENATE("R1C",'Mapa final'!#REF!),"")</f>
        <v>#REF!</v>
      </c>
      <c r="AG26" s="14" t="e">
        <f>IF(AND('Mapa final'!#REF!="Media",'Mapa final'!#REF!="Mayor"),CONCATENATE("R1C",'Mapa final'!#REF!),"")</f>
        <v>#REF!</v>
      </c>
      <c r="AH26" s="15" t="e">
        <f>IF(AND('Mapa final'!#REF!="Media",'Mapa final'!#REF!="Catastrófico"),CONCATENATE("R1C",'Mapa final'!#REF!),"")</f>
        <v>#REF!</v>
      </c>
      <c r="AI26" s="16" t="e">
        <f>IF(AND('Mapa final'!#REF!="Media",'Mapa final'!#REF!="Catastrófico"),CONCATENATE("R1C",'Mapa final'!#REF!),"")</f>
        <v>#REF!</v>
      </c>
      <c r="AJ26" s="16" t="e">
        <f>IF(AND('Mapa final'!#REF!="Media",'Mapa final'!#REF!="Catastrófico"),CONCATENATE("R1C",'Mapa final'!#REF!),"")</f>
        <v>#REF!</v>
      </c>
      <c r="AK26" s="16" t="e">
        <f>IF(AND('Mapa final'!#REF!="Media",'Mapa final'!#REF!="Catastrófico"),CONCATENATE("R1C",'Mapa final'!#REF!),"")</f>
        <v>#REF!</v>
      </c>
      <c r="AL26" s="16" t="e">
        <f>IF(AND('Mapa final'!#REF!="Media",'Mapa final'!#REF!="Catastrófico"),CONCATENATE("R1C",'Mapa final'!#REF!),"")</f>
        <v>#REF!</v>
      </c>
      <c r="AM26" s="17" t="e">
        <f>IF(AND('Mapa final'!#REF!="Media",'Mapa final'!#REF!="Catastrófico"),CONCATENATE("R1C",'Mapa final'!#REF!),"")</f>
        <v>#REF!</v>
      </c>
      <c r="AN26" s="49"/>
      <c r="AO26" s="332" t="s">
        <v>79</v>
      </c>
      <c r="AP26" s="333"/>
      <c r="AQ26" s="333"/>
      <c r="AR26" s="333"/>
      <c r="AS26" s="333"/>
      <c r="AT26" s="334"/>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row>
    <row r="27" spans="1:76" ht="15" customHeight="1" x14ac:dyDescent="0.25">
      <c r="A27" s="49"/>
      <c r="B27" s="207"/>
      <c r="C27" s="207"/>
      <c r="D27" s="208"/>
      <c r="E27" s="304"/>
      <c r="F27" s="305"/>
      <c r="G27" s="305"/>
      <c r="H27" s="305"/>
      <c r="I27" s="321"/>
      <c r="J27" s="33" t="e">
        <f>IF(AND('Mapa final'!#REF!="Media",'Mapa final'!#REF!="Leve"),CONCATENATE("R2C",'Mapa final'!#REF!),"")</f>
        <v>#REF!</v>
      </c>
      <c r="K27" s="34" t="e">
        <f>IF(AND('Mapa final'!#REF!="Media",'Mapa final'!#REF!="Leve"),CONCATENATE("R2C",'Mapa final'!#REF!),"")</f>
        <v>#REF!</v>
      </c>
      <c r="L27" s="34" t="e">
        <f>IF(AND('Mapa final'!#REF!="Media",'Mapa final'!#REF!="Leve"),CONCATENATE("R2C",'Mapa final'!#REF!),"")</f>
        <v>#REF!</v>
      </c>
      <c r="M27" s="34" t="e">
        <f>IF(AND('Mapa final'!#REF!="Media",'Mapa final'!#REF!="Leve"),CONCATENATE("R2C",'Mapa final'!#REF!),"")</f>
        <v>#REF!</v>
      </c>
      <c r="N27" s="34" t="e">
        <f>IF(AND('Mapa final'!#REF!="Media",'Mapa final'!#REF!="Leve"),CONCATENATE("R2C",'Mapa final'!#REF!),"")</f>
        <v>#REF!</v>
      </c>
      <c r="O27" s="35" t="e">
        <f>IF(AND('Mapa final'!#REF!="Media",'Mapa final'!#REF!="Leve"),CONCATENATE("R2C",'Mapa final'!#REF!),"")</f>
        <v>#REF!</v>
      </c>
      <c r="P27" s="33" t="e">
        <f>IF(AND('Mapa final'!#REF!="Media",'Mapa final'!#REF!="Menor"),CONCATENATE("R2C",'Mapa final'!#REF!),"")</f>
        <v>#REF!</v>
      </c>
      <c r="Q27" s="34" t="e">
        <f>IF(AND('Mapa final'!#REF!="Media",'Mapa final'!#REF!="Menor"),CONCATENATE("R2C",'Mapa final'!#REF!),"")</f>
        <v>#REF!</v>
      </c>
      <c r="R27" s="34" t="e">
        <f>IF(AND('Mapa final'!#REF!="Media",'Mapa final'!#REF!="Menor"),CONCATENATE("R2C",'Mapa final'!#REF!),"")</f>
        <v>#REF!</v>
      </c>
      <c r="S27" s="34" t="e">
        <f>IF(AND('Mapa final'!#REF!="Media",'Mapa final'!#REF!="Menor"),CONCATENATE("R2C",'Mapa final'!#REF!),"")</f>
        <v>#REF!</v>
      </c>
      <c r="T27" s="34" t="e">
        <f>IF(AND('Mapa final'!#REF!="Media",'Mapa final'!#REF!="Menor"),CONCATENATE("R2C",'Mapa final'!#REF!),"")</f>
        <v>#REF!</v>
      </c>
      <c r="U27" s="35" t="e">
        <f>IF(AND('Mapa final'!#REF!="Media",'Mapa final'!#REF!="Menor"),CONCATENATE("R2C",'Mapa final'!#REF!),"")</f>
        <v>#REF!</v>
      </c>
      <c r="V27" s="33" t="e">
        <f>IF(AND('Mapa final'!#REF!="Media",'Mapa final'!#REF!="Moderado"),CONCATENATE("R2C",'Mapa final'!#REF!),"")</f>
        <v>#REF!</v>
      </c>
      <c r="W27" s="34" t="e">
        <f>IF(AND('Mapa final'!#REF!="Media",'Mapa final'!#REF!="Moderado"),CONCATENATE("R2C",'Mapa final'!#REF!),"")</f>
        <v>#REF!</v>
      </c>
      <c r="X27" s="34" t="e">
        <f>IF(AND('Mapa final'!#REF!="Media",'Mapa final'!#REF!="Moderado"),CONCATENATE("R2C",'Mapa final'!#REF!),"")</f>
        <v>#REF!</v>
      </c>
      <c r="Y27" s="34" t="e">
        <f>IF(AND('Mapa final'!#REF!="Media",'Mapa final'!#REF!="Moderado"),CONCATENATE("R2C",'Mapa final'!#REF!),"")</f>
        <v>#REF!</v>
      </c>
      <c r="Z27" s="34" t="e">
        <f>IF(AND('Mapa final'!#REF!="Media",'Mapa final'!#REF!="Moderado"),CONCATENATE("R2C",'Mapa final'!#REF!),"")</f>
        <v>#REF!</v>
      </c>
      <c r="AA27" s="35" t="e">
        <f>IF(AND('Mapa final'!#REF!="Media",'Mapa final'!#REF!="Moderado"),CONCATENATE("R2C",'Mapa final'!#REF!),"")</f>
        <v>#REF!</v>
      </c>
      <c r="AB27" s="18" t="e">
        <f>IF(AND('Mapa final'!#REF!="Media",'Mapa final'!#REF!="Mayor"),CONCATENATE("R2C",'Mapa final'!#REF!),"")</f>
        <v>#REF!</v>
      </c>
      <c r="AC27" s="19" t="e">
        <f>IF(AND('Mapa final'!#REF!="Media",'Mapa final'!#REF!="Mayor"),CONCATENATE("R2C",'Mapa final'!#REF!),"")</f>
        <v>#REF!</v>
      </c>
      <c r="AD27" s="19" t="e">
        <f>IF(AND('Mapa final'!#REF!="Media",'Mapa final'!#REF!="Mayor"),CONCATENATE("R2C",'Mapa final'!#REF!),"")</f>
        <v>#REF!</v>
      </c>
      <c r="AE27" s="19" t="e">
        <f>IF(AND('Mapa final'!#REF!="Media",'Mapa final'!#REF!="Mayor"),CONCATENATE("R2C",'Mapa final'!#REF!),"")</f>
        <v>#REF!</v>
      </c>
      <c r="AF27" s="19" t="e">
        <f>IF(AND('Mapa final'!#REF!="Media",'Mapa final'!#REF!="Mayor"),CONCATENATE("R2C",'Mapa final'!#REF!),"")</f>
        <v>#REF!</v>
      </c>
      <c r="AG27" s="20" t="e">
        <f>IF(AND('Mapa final'!#REF!="Media",'Mapa final'!#REF!="Mayor"),CONCATENATE("R2C",'Mapa final'!#REF!),"")</f>
        <v>#REF!</v>
      </c>
      <c r="AH27" s="21" t="e">
        <f>IF(AND('Mapa final'!#REF!="Media",'Mapa final'!#REF!="Catastrófico"),CONCATENATE("R2C",'Mapa final'!#REF!),"")</f>
        <v>#REF!</v>
      </c>
      <c r="AI27" s="22" t="e">
        <f>IF(AND('Mapa final'!#REF!="Media",'Mapa final'!#REF!="Catastrófico"),CONCATENATE("R2C",'Mapa final'!#REF!),"")</f>
        <v>#REF!</v>
      </c>
      <c r="AJ27" s="22" t="e">
        <f>IF(AND('Mapa final'!#REF!="Media",'Mapa final'!#REF!="Catastrófico"),CONCATENATE("R2C",'Mapa final'!#REF!),"")</f>
        <v>#REF!</v>
      </c>
      <c r="AK27" s="22" t="e">
        <f>IF(AND('Mapa final'!#REF!="Media",'Mapa final'!#REF!="Catastrófico"),CONCATENATE("R2C",'Mapa final'!#REF!),"")</f>
        <v>#REF!</v>
      </c>
      <c r="AL27" s="22" t="e">
        <f>IF(AND('Mapa final'!#REF!="Media",'Mapa final'!#REF!="Catastrófico"),CONCATENATE("R2C",'Mapa final'!#REF!),"")</f>
        <v>#REF!</v>
      </c>
      <c r="AM27" s="23" t="e">
        <f>IF(AND('Mapa final'!#REF!="Media",'Mapa final'!#REF!="Catastrófico"),CONCATENATE("R2C",'Mapa final'!#REF!),"")</f>
        <v>#REF!</v>
      </c>
      <c r="AN27" s="49"/>
      <c r="AO27" s="335"/>
      <c r="AP27" s="336"/>
      <c r="AQ27" s="336"/>
      <c r="AR27" s="336"/>
      <c r="AS27" s="336"/>
      <c r="AT27" s="337"/>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row>
    <row r="28" spans="1:76" ht="15" customHeight="1" x14ac:dyDescent="0.25">
      <c r="A28" s="49"/>
      <c r="B28" s="207"/>
      <c r="C28" s="207"/>
      <c r="D28" s="208"/>
      <c r="E28" s="306"/>
      <c r="F28" s="305"/>
      <c r="G28" s="305"/>
      <c r="H28" s="305"/>
      <c r="I28" s="321"/>
      <c r="J28" s="33" t="str">
        <f ca="1">IF(AND('Mapa final'!$Y$9="Media",'Mapa final'!$AA$9="Leve"),CONCATENATE("R3C",'Mapa final'!$O$9),"")</f>
        <v/>
      </c>
      <c r="K28" s="34" t="str">
        <f ca="1">IF(AND('Mapa final'!$Y$10="Media",'Mapa final'!$AA$10="Leve"),CONCATENATE("R3C",'Mapa final'!$O$10),"")</f>
        <v/>
      </c>
      <c r="L28" s="34" t="str">
        <f ca="1">IF(AND('Mapa final'!$Y$11="Media",'Mapa final'!$AA$11="Leve"),CONCATENATE("R3C",'Mapa final'!$O$11),"")</f>
        <v/>
      </c>
      <c r="M28" s="34" t="str">
        <f>IF(AND('Mapa final'!$Y$12="Media",'Mapa final'!$AA$12="Leve"),CONCATENATE("R3C",'Mapa final'!$O$12),"")</f>
        <v/>
      </c>
      <c r="N28" s="34" t="str">
        <f>IF(AND('Mapa final'!$Y$13="Media",'Mapa final'!$AA$13="Leve"),CONCATENATE("R3C",'Mapa final'!$O$13),"")</f>
        <v/>
      </c>
      <c r="O28" s="35" t="str">
        <f>IF(AND('Mapa final'!$Y$14="Media",'Mapa final'!$AA$14="Leve"),CONCATENATE("R3C",'Mapa final'!$O$14),"")</f>
        <v/>
      </c>
      <c r="P28" s="33" t="str">
        <f ca="1">IF(AND('Mapa final'!$Y$9="Media",'Mapa final'!$AA$9="Menor"),CONCATENATE("R3C",'Mapa final'!$O$9),"")</f>
        <v/>
      </c>
      <c r="Q28" s="34" t="str">
        <f ca="1">IF(AND('Mapa final'!$Y$10="Media",'Mapa final'!$AA$10="Menor"),CONCATENATE("R3C",'Mapa final'!$O$10),"")</f>
        <v/>
      </c>
      <c r="R28" s="34" t="str">
        <f ca="1">IF(AND('Mapa final'!$Y$11="Media",'Mapa final'!$AA$11="Menor"),CONCATENATE("R3C",'Mapa final'!$O$11),"")</f>
        <v/>
      </c>
      <c r="S28" s="34" t="str">
        <f>IF(AND('Mapa final'!$Y$12="Media",'Mapa final'!$AA$12="Menor"),CONCATENATE("R3C",'Mapa final'!$O$12),"")</f>
        <v/>
      </c>
      <c r="T28" s="34" t="str">
        <f>IF(AND('Mapa final'!$Y$13="Media",'Mapa final'!$AA$13="Menor"),CONCATENATE("R3C",'Mapa final'!$O$13),"")</f>
        <v/>
      </c>
      <c r="U28" s="35" t="str">
        <f>IF(AND('Mapa final'!$Y$14="Media",'Mapa final'!$AA$14="Menor"),CONCATENATE("R3C",'Mapa final'!$O$14),"")</f>
        <v/>
      </c>
      <c r="V28" s="33" t="str">
        <f ca="1">IF(AND('Mapa final'!$Y$9="Media",'Mapa final'!$AA$9="Moderado"),CONCATENATE("R3C",'Mapa final'!$O$9),"")</f>
        <v>R3C1</v>
      </c>
      <c r="W28" s="34" t="str">
        <f ca="1">IF(AND('Mapa final'!$Y$10="Media",'Mapa final'!$AA$10="Moderado"),CONCATENATE("R3C",'Mapa final'!$O$10),"")</f>
        <v>R3C2</v>
      </c>
      <c r="X28" s="34" t="str">
        <f ca="1">IF(AND('Mapa final'!$Y$11="Media",'Mapa final'!$AA$11="Moderado"),CONCATENATE("R3C",'Mapa final'!$O$11),"")</f>
        <v/>
      </c>
      <c r="Y28" s="34" t="str">
        <f>IF(AND('Mapa final'!$Y$12="Media",'Mapa final'!$AA$12="Moderado"),CONCATENATE("R3C",'Mapa final'!$O$12),"")</f>
        <v/>
      </c>
      <c r="Z28" s="34" t="str">
        <f>IF(AND('Mapa final'!$Y$13="Media",'Mapa final'!$AA$13="Moderado"),CONCATENATE("R3C",'Mapa final'!$O$13),"")</f>
        <v/>
      </c>
      <c r="AA28" s="35" t="str">
        <f>IF(AND('Mapa final'!$Y$14="Media",'Mapa final'!$AA$14="Moderado"),CONCATENATE("R3C",'Mapa final'!$O$14),"")</f>
        <v/>
      </c>
      <c r="AB28" s="18" t="str">
        <f ca="1">IF(AND('Mapa final'!$Y$9="Media",'Mapa final'!$AA$9="Mayor"),CONCATENATE("R3C",'Mapa final'!$O$9),"")</f>
        <v/>
      </c>
      <c r="AC28" s="19" t="str">
        <f ca="1">IF(AND('Mapa final'!$Y$10="Media",'Mapa final'!$AA$10="Mayor"),CONCATENATE("R3C",'Mapa final'!$O$10),"")</f>
        <v/>
      </c>
      <c r="AD28" s="19" t="str">
        <f ca="1">IF(AND('Mapa final'!$Y$11="Media",'Mapa final'!$AA$11="Mayor"),CONCATENATE("R3C",'Mapa final'!$O$11),"")</f>
        <v/>
      </c>
      <c r="AE28" s="19" t="str">
        <f>IF(AND('Mapa final'!$Y$12="Media",'Mapa final'!$AA$12="Mayor"),CONCATENATE("R3C",'Mapa final'!$O$12),"")</f>
        <v/>
      </c>
      <c r="AF28" s="19" t="str">
        <f>IF(AND('Mapa final'!$Y$13="Media",'Mapa final'!$AA$13="Mayor"),CONCATENATE("R3C",'Mapa final'!$O$13),"")</f>
        <v/>
      </c>
      <c r="AG28" s="20" t="str">
        <f>IF(AND('Mapa final'!$Y$14="Media",'Mapa final'!$AA$14="Mayor"),CONCATENATE("R3C",'Mapa final'!$O$14),"")</f>
        <v/>
      </c>
      <c r="AH28" s="21" t="str">
        <f ca="1">IF(AND('Mapa final'!$Y$9="Media",'Mapa final'!$AA$9="Catastrófico"),CONCATENATE("R3C",'Mapa final'!$O$9),"")</f>
        <v/>
      </c>
      <c r="AI28" s="22" t="str">
        <f ca="1">IF(AND('Mapa final'!$Y$10="Media",'Mapa final'!$AA$10="Catastrófico"),CONCATENATE("R3C",'Mapa final'!$O$10),"")</f>
        <v/>
      </c>
      <c r="AJ28" s="22" t="str">
        <f ca="1">IF(AND('Mapa final'!$Y$11="Media",'Mapa final'!$AA$11="Catastrófico"),CONCATENATE("R3C",'Mapa final'!$O$11),"")</f>
        <v/>
      </c>
      <c r="AK28" s="22" t="str">
        <f>IF(AND('Mapa final'!$Y$12="Media",'Mapa final'!$AA$12="Catastrófico"),CONCATENATE("R3C",'Mapa final'!$O$12),"")</f>
        <v/>
      </c>
      <c r="AL28" s="22" t="str">
        <f>IF(AND('Mapa final'!$Y$13="Media",'Mapa final'!$AA$13="Catastrófico"),CONCATENATE("R3C",'Mapa final'!$O$13),"")</f>
        <v/>
      </c>
      <c r="AM28" s="23" t="str">
        <f>IF(AND('Mapa final'!$Y$14="Media",'Mapa final'!$AA$14="Catastrófico"),CONCATENATE("R3C",'Mapa final'!$O$14),"")</f>
        <v/>
      </c>
      <c r="AN28" s="49"/>
      <c r="AO28" s="335"/>
      <c r="AP28" s="336"/>
      <c r="AQ28" s="336"/>
      <c r="AR28" s="336"/>
      <c r="AS28" s="336"/>
      <c r="AT28" s="337"/>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row>
    <row r="29" spans="1:76" ht="15" customHeight="1" x14ac:dyDescent="0.25">
      <c r="A29" s="49"/>
      <c r="B29" s="207"/>
      <c r="C29" s="207"/>
      <c r="D29" s="208"/>
      <c r="E29" s="306"/>
      <c r="F29" s="305"/>
      <c r="G29" s="305"/>
      <c r="H29" s="305"/>
      <c r="I29" s="321"/>
      <c r="J29" s="33" t="str">
        <f ca="1">IF(AND('Mapa final'!$Y$15="Media",'Mapa final'!$AA$15="Leve"),CONCATENATE("R4C",'Mapa final'!$O$15),"")</f>
        <v/>
      </c>
      <c r="K29" s="34" t="str">
        <f ca="1">IF(AND('Mapa final'!$Y$16="Media",'Mapa final'!$AA$16="Leve"),CONCATENATE("R4C",'Mapa final'!$O$16),"")</f>
        <v/>
      </c>
      <c r="L29" s="34" t="str">
        <f ca="1">IF(AND('Mapa final'!$Y$17="Media",'Mapa final'!$AA$17="Leve"),CONCATENATE("R4C",'Mapa final'!$O$17),"")</f>
        <v/>
      </c>
      <c r="M29" s="34" t="str">
        <f>IF(AND('Mapa final'!$Y$18="Media",'Mapa final'!$AA$18="Leve"),CONCATENATE("R4C",'Mapa final'!$O$18),"")</f>
        <v/>
      </c>
      <c r="N29" s="34" t="str">
        <f>IF(AND('Mapa final'!$Y$19="Media",'Mapa final'!$AA$19="Leve"),CONCATENATE("R4C",'Mapa final'!$O$19),"")</f>
        <v/>
      </c>
      <c r="O29" s="35" t="str">
        <f>IF(AND('Mapa final'!$Y$20="Media",'Mapa final'!$AA$20="Leve"),CONCATENATE("R4C",'Mapa final'!$O$20),"")</f>
        <v/>
      </c>
      <c r="P29" s="33" t="str">
        <f ca="1">IF(AND('Mapa final'!$Y$15="Media",'Mapa final'!$AA$15="Menor"),CONCATENATE("R4C",'Mapa final'!$O$15),"")</f>
        <v/>
      </c>
      <c r="Q29" s="34" t="str">
        <f ca="1">IF(AND('Mapa final'!$Y$16="Media",'Mapa final'!$AA$16="Menor"),CONCATENATE("R4C",'Mapa final'!$O$16),"")</f>
        <v/>
      </c>
      <c r="R29" s="34" t="str">
        <f ca="1">IF(AND('Mapa final'!$Y$17="Media",'Mapa final'!$AA$17="Menor"),CONCATENATE("R4C",'Mapa final'!$O$17),"")</f>
        <v/>
      </c>
      <c r="S29" s="34" t="str">
        <f>IF(AND('Mapa final'!$Y$18="Media",'Mapa final'!$AA$18="Menor"),CONCATENATE("R4C",'Mapa final'!$O$18),"")</f>
        <v/>
      </c>
      <c r="T29" s="34" t="str">
        <f>IF(AND('Mapa final'!$Y$19="Media",'Mapa final'!$AA$19="Menor"),CONCATENATE("R4C",'Mapa final'!$O$19),"")</f>
        <v/>
      </c>
      <c r="U29" s="35" t="str">
        <f>IF(AND('Mapa final'!$Y$20="Media",'Mapa final'!$AA$20="Menor"),CONCATENATE("R4C",'Mapa final'!$O$20),"")</f>
        <v/>
      </c>
      <c r="V29" s="33" t="str">
        <f ca="1">IF(AND('Mapa final'!$Y$15="Media",'Mapa final'!$AA$15="Moderado"),CONCATENATE("R4C",'Mapa final'!$O$15),"")</f>
        <v/>
      </c>
      <c r="W29" s="34" t="str">
        <f ca="1">IF(AND('Mapa final'!$Y$16="Media",'Mapa final'!$AA$16="Moderado"),CONCATENATE("R4C",'Mapa final'!$O$16),"")</f>
        <v/>
      </c>
      <c r="X29" s="34" t="str">
        <f ca="1">IF(AND('Mapa final'!$Y$17="Media",'Mapa final'!$AA$17="Moderado"),CONCATENATE("R4C",'Mapa final'!$O$17),"")</f>
        <v/>
      </c>
      <c r="Y29" s="34" t="str">
        <f>IF(AND('Mapa final'!$Y$18="Media",'Mapa final'!$AA$18="Moderado"),CONCATENATE("R4C",'Mapa final'!$O$18),"")</f>
        <v/>
      </c>
      <c r="Z29" s="34" t="str">
        <f>IF(AND('Mapa final'!$Y$19="Media",'Mapa final'!$AA$19="Moderado"),CONCATENATE("R4C",'Mapa final'!$O$19),"")</f>
        <v/>
      </c>
      <c r="AA29" s="35" t="str">
        <f>IF(AND('Mapa final'!$Y$20="Media",'Mapa final'!$AA$20="Moderado"),CONCATENATE("R4C",'Mapa final'!$O$20),"")</f>
        <v/>
      </c>
      <c r="AB29" s="18" t="str">
        <f ca="1">IF(AND('Mapa final'!$Y$15="Media",'Mapa final'!$AA$15="Mayor"),CONCATENATE("R4C",'Mapa final'!$O$15),"")</f>
        <v/>
      </c>
      <c r="AC29" s="19" t="str">
        <f ca="1">IF(AND('Mapa final'!$Y$16="Media",'Mapa final'!$AA$16="Mayor"),CONCATENATE("R4C",'Mapa final'!$O$16),"")</f>
        <v/>
      </c>
      <c r="AD29" s="19" t="str">
        <f ca="1">IF(AND('Mapa final'!$Y$17="Media",'Mapa final'!$AA$17="Mayor"),CONCATENATE("R4C",'Mapa final'!$O$17),"")</f>
        <v/>
      </c>
      <c r="AE29" s="19" t="str">
        <f>IF(AND('Mapa final'!$Y$18="Media",'Mapa final'!$AA$18="Mayor"),CONCATENATE("R4C",'Mapa final'!$O$18),"")</f>
        <v/>
      </c>
      <c r="AF29" s="19" t="str">
        <f>IF(AND('Mapa final'!$Y$19="Media",'Mapa final'!$AA$19="Mayor"),CONCATENATE("R4C",'Mapa final'!$O$19),"")</f>
        <v/>
      </c>
      <c r="AG29" s="20" t="str">
        <f>IF(AND('Mapa final'!$Y$20="Media",'Mapa final'!$AA$20="Mayor"),CONCATENATE("R4C",'Mapa final'!$O$20),"")</f>
        <v/>
      </c>
      <c r="AH29" s="21" t="str">
        <f ca="1">IF(AND('Mapa final'!$Y$15="Media",'Mapa final'!$AA$15="Catastrófico"),CONCATENATE("R4C",'Mapa final'!$O$15),"")</f>
        <v/>
      </c>
      <c r="AI29" s="22" t="str">
        <f ca="1">IF(AND('Mapa final'!$Y$16="Media",'Mapa final'!$AA$16="Catastrófico"),CONCATENATE("R4C",'Mapa final'!$O$16),"")</f>
        <v/>
      </c>
      <c r="AJ29" s="22" t="str">
        <f ca="1">IF(AND('Mapa final'!$Y$17="Media",'Mapa final'!$AA$17="Catastrófico"),CONCATENATE("R4C",'Mapa final'!$O$17),"")</f>
        <v/>
      </c>
      <c r="AK29" s="22" t="str">
        <f>IF(AND('Mapa final'!$Y$18="Media",'Mapa final'!$AA$18="Catastrófico"),CONCATENATE("R4C",'Mapa final'!$O$18),"")</f>
        <v/>
      </c>
      <c r="AL29" s="22" t="str">
        <f>IF(AND('Mapa final'!$Y$19="Media",'Mapa final'!$AA$19="Catastrófico"),CONCATENATE("R4C",'Mapa final'!$O$19),"")</f>
        <v/>
      </c>
      <c r="AM29" s="23" t="str">
        <f>IF(AND('Mapa final'!$Y$20="Media",'Mapa final'!$AA$20="Catastrófico"),CONCATENATE("R4C",'Mapa final'!$O$20),"")</f>
        <v/>
      </c>
      <c r="AN29" s="49"/>
      <c r="AO29" s="335"/>
      <c r="AP29" s="336"/>
      <c r="AQ29" s="336"/>
      <c r="AR29" s="336"/>
      <c r="AS29" s="336"/>
      <c r="AT29" s="337"/>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row>
    <row r="30" spans="1:76" ht="15" customHeight="1" x14ac:dyDescent="0.25">
      <c r="A30" s="49"/>
      <c r="B30" s="207"/>
      <c r="C30" s="207"/>
      <c r="D30" s="208"/>
      <c r="E30" s="306"/>
      <c r="F30" s="305"/>
      <c r="G30" s="305"/>
      <c r="H30" s="305"/>
      <c r="I30" s="321"/>
      <c r="J30" s="33" t="str">
        <f ca="1">IF(AND('Mapa final'!$Y$21="Media",'Mapa final'!$AA$21="Leve"),CONCATENATE("R5C",'Mapa final'!$O$21),"")</f>
        <v/>
      </c>
      <c r="K30" s="34" t="str">
        <f ca="1">IF(AND('Mapa final'!$Y$22="Media",'Mapa final'!$AA$22="Leve"),CONCATENATE("R5C",'Mapa final'!$O$22),"")</f>
        <v/>
      </c>
      <c r="L30" s="34" t="str">
        <f ca="1">IF(AND('Mapa final'!$Y$23="Media",'Mapa final'!$AA$23="Leve"),CONCATENATE("R5C",'Mapa final'!$O$23),"")</f>
        <v/>
      </c>
      <c r="M30" s="34" t="str">
        <f>IF(AND('Mapa final'!$Y$24="Media",'Mapa final'!$AA$24="Leve"),CONCATENATE("R5C",'Mapa final'!$O$24),"")</f>
        <v/>
      </c>
      <c r="N30" s="34" t="str">
        <f>IF(AND('Mapa final'!$Y$25="Media",'Mapa final'!$AA$25="Leve"),CONCATENATE("R5C",'Mapa final'!$O$25),"")</f>
        <v/>
      </c>
      <c r="O30" s="35" t="str">
        <f>IF(AND('Mapa final'!$Y$26="Media",'Mapa final'!$AA$26="Leve"),CONCATENATE("R5C",'Mapa final'!$O$26),"")</f>
        <v/>
      </c>
      <c r="P30" s="33" t="str">
        <f ca="1">IF(AND('Mapa final'!$Y$21="Media",'Mapa final'!$AA$21="Menor"),CONCATENATE("R5C",'Mapa final'!$O$21),"")</f>
        <v/>
      </c>
      <c r="Q30" s="34" t="str">
        <f ca="1">IF(AND('Mapa final'!$Y$22="Media",'Mapa final'!$AA$22="Menor"),CONCATENATE("R5C",'Mapa final'!$O$22),"")</f>
        <v/>
      </c>
      <c r="R30" s="34" t="str">
        <f ca="1">IF(AND('Mapa final'!$Y$23="Media",'Mapa final'!$AA$23="Menor"),CONCATENATE("R5C",'Mapa final'!$O$23),"")</f>
        <v/>
      </c>
      <c r="S30" s="34" t="str">
        <f>IF(AND('Mapa final'!$Y$24="Media",'Mapa final'!$AA$24="Menor"),CONCATENATE("R5C",'Mapa final'!$O$24),"")</f>
        <v/>
      </c>
      <c r="T30" s="34" t="str">
        <f>IF(AND('Mapa final'!$Y$25="Media",'Mapa final'!$AA$25="Menor"),CONCATENATE("R5C",'Mapa final'!$O$25),"")</f>
        <v/>
      </c>
      <c r="U30" s="35" t="str">
        <f>IF(AND('Mapa final'!$Y$26="Media",'Mapa final'!$AA$26="Menor"),CONCATENATE("R5C",'Mapa final'!$O$26),"")</f>
        <v/>
      </c>
      <c r="V30" s="33" t="str">
        <f ca="1">IF(AND('Mapa final'!$Y$21="Media",'Mapa final'!$AA$21="Moderado"),CONCATENATE("R5C",'Mapa final'!$O$21),"")</f>
        <v>R5C1</v>
      </c>
      <c r="W30" s="34" t="str">
        <f ca="1">IF(AND('Mapa final'!$Y$22="Media",'Mapa final'!$AA$22="Moderado"),CONCATENATE("R5C",'Mapa final'!$O$22),"")</f>
        <v/>
      </c>
      <c r="X30" s="34" t="str">
        <f ca="1">IF(AND('Mapa final'!$Y$23="Media",'Mapa final'!$AA$23="Moderado"),CONCATENATE("R5C",'Mapa final'!$O$23),"")</f>
        <v/>
      </c>
      <c r="Y30" s="34" t="str">
        <f>IF(AND('Mapa final'!$Y$24="Media",'Mapa final'!$AA$24="Moderado"),CONCATENATE("R5C",'Mapa final'!$O$24),"")</f>
        <v/>
      </c>
      <c r="Z30" s="34" t="str">
        <f>IF(AND('Mapa final'!$Y$25="Media",'Mapa final'!$AA$25="Moderado"),CONCATENATE("R5C",'Mapa final'!$O$25),"")</f>
        <v/>
      </c>
      <c r="AA30" s="35" t="str">
        <f>IF(AND('Mapa final'!$Y$26="Media",'Mapa final'!$AA$26="Moderado"),CONCATENATE("R5C",'Mapa final'!$O$26),"")</f>
        <v/>
      </c>
      <c r="AB30" s="18" t="str">
        <f ca="1">IF(AND('Mapa final'!$Y$21="Media",'Mapa final'!$AA$21="Mayor"),CONCATENATE("R5C",'Mapa final'!$O$21),"")</f>
        <v/>
      </c>
      <c r="AC30" s="19" t="str">
        <f ca="1">IF(AND('Mapa final'!$Y$22="Media",'Mapa final'!$AA$22="Mayor"),CONCATENATE("R5C",'Mapa final'!$O$22),"")</f>
        <v/>
      </c>
      <c r="AD30" s="19" t="str">
        <f ca="1">IF(AND('Mapa final'!$Y$23="Media",'Mapa final'!$AA$23="Mayor"),CONCATENATE("R5C",'Mapa final'!$O$23),"")</f>
        <v/>
      </c>
      <c r="AE30" s="19" t="str">
        <f>IF(AND('Mapa final'!$Y$24="Media",'Mapa final'!$AA$24="Mayor"),CONCATENATE("R5C",'Mapa final'!$O$24),"")</f>
        <v/>
      </c>
      <c r="AF30" s="19" t="str">
        <f>IF(AND('Mapa final'!$Y$25="Media",'Mapa final'!$AA$25="Mayor"),CONCATENATE("R5C",'Mapa final'!$O$25),"")</f>
        <v/>
      </c>
      <c r="AG30" s="20" t="str">
        <f>IF(AND('Mapa final'!$Y$26="Media",'Mapa final'!$AA$26="Mayor"),CONCATENATE("R5C",'Mapa final'!$O$26),"")</f>
        <v/>
      </c>
      <c r="AH30" s="21" t="str">
        <f ca="1">IF(AND('Mapa final'!$Y$21="Media",'Mapa final'!$AA$21="Catastrófico"),CONCATENATE("R5C",'Mapa final'!$O$21),"")</f>
        <v/>
      </c>
      <c r="AI30" s="22" t="str">
        <f ca="1">IF(AND('Mapa final'!$Y$22="Media",'Mapa final'!$AA$22="Catastrófico"),CONCATENATE("R5C",'Mapa final'!$O$22),"")</f>
        <v/>
      </c>
      <c r="AJ30" s="22" t="str">
        <f ca="1">IF(AND('Mapa final'!$Y$23="Media",'Mapa final'!$AA$23="Catastrófico"),CONCATENATE("R5C",'Mapa final'!$O$23),"")</f>
        <v/>
      </c>
      <c r="AK30" s="22" t="str">
        <f>IF(AND('Mapa final'!$Y$24="Media",'Mapa final'!$AA$24="Catastrófico"),CONCATENATE("R5C",'Mapa final'!$O$24),"")</f>
        <v/>
      </c>
      <c r="AL30" s="22" t="str">
        <f>IF(AND('Mapa final'!$Y$25="Media",'Mapa final'!$AA$25="Catastrófico"),CONCATENATE("R5C",'Mapa final'!$O$25),"")</f>
        <v/>
      </c>
      <c r="AM30" s="23" t="str">
        <f>IF(AND('Mapa final'!$Y$26="Media",'Mapa final'!$AA$26="Catastrófico"),CONCATENATE("R5C",'Mapa final'!$O$26),"")</f>
        <v/>
      </c>
      <c r="AN30" s="49"/>
      <c r="AO30" s="335"/>
      <c r="AP30" s="336"/>
      <c r="AQ30" s="336"/>
      <c r="AR30" s="336"/>
      <c r="AS30" s="336"/>
      <c r="AT30" s="337"/>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row>
    <row r="31" spans="1:76" ht="15" customHeight="1" x14ac:dyDescent="0.25">
      <c r="A31" s="49"/>
      <c r="B31" s="207"/>
      <c r="C31" s="207"/>
      <c r="D31" s="208"/>
      <c r="E31" s="306"/>
      <c r="F31" s="305"/>
      <c r="G31" s="305"/>
      <c r="H31" s="305"/>
      <c r="I31" s="321"/>
      <c r="J31" s="33" t="str">
        <f ca="1">IF(AND('Mapa final'!$Y$27="Media",'Mapa final'!$AA$27="Leve"),CONCATENATE("R6C",'Mapa final'!$O$27),"")</f>
        <v/>
      </c>
      <c r="K31" s="34" t="str">
        <f ca="1">IF(AND('Mapa final'!$Y$28="Media",'Mapa final'!$AA$28="Leve"),CONCATENATE("R6C",'Mapa final'!$O$28),"")</f>
        <v/>
      </c>
      <c r="L31" s="34" t="str">
        <f ca="1">IF(AND('Mapa final'!$Y$29="Media",'Mapa final'!$AA$29="Leve"),CONCATENATE("R6C",'Mapa final'!$O$29),"")</f>
        <v/>
      </c>
      <c r="M31" s="34" t="str">
        <f>IF(AND('Mapa final'!$Y$30="Media",'Mapa final'!$AA$30="Leve"),CONCATENATE("R6C",'Mapa final'!$O$30),"")</f>
        <v/>
      </c>
      <c r="N31" s="34" t="str">
        <f>IF(AND('Mapa final'!$Y$31="Media",'Mapa final'!$AA$31="Leve"),CONCATENATE("R6C",'Mapa final'!$O$31),"")</f>
        <v/>
      </c>
      <c r="O31" s="35" t="str">
        <f>IF(AND('Mapa final'!$Y$32="Media",'Mapa final'!$AA$32="Leve"),CONCATENATE("R6C",'Mapa final'!$O$32),"")</f>
        <v/>
      </c>
      <c r="P31" s="33" t="str">
        <f ca="1">IF(AND('Mapa final'!$Y$27="Media",'Mapa final'!$AA$27="Menor"),CONCATENATE("R6C",'Mapa final'!$O$27),"")</f>
        <v/>
      </c>
      <c r="Q31" s="34" t="str">
        <f ca="1">IF(AND('Mapa final'!$Y$28="Media",'Mapa final'!$AA$28="Menor"),CONCATENATE("R6C",'Mapa final'!$O$28),"")</f>
        <v/>
      </c>
      <c r="R31" s="34" t="str">
        <f ca="1">IF(AND('Mapa final'!$Y$29="Media",'Mapa final'!$AA$29="Menor"),CONCATENATE("R6C",'Mapa final'!$O$29),"")</f>
        <v/>
      </c>
      <c r="S31" s="34" t="str">
        <f>IF(AND('Mapa final'!$Y$30="Media",'Mapa final'!$AA$30="Menor"),CONCATENATE("R6C",'Mapa final'!$O$30),"")</f>
        <v/>
      </c>
      <c r="T31" s="34" t="str">
        <f>IF(AND('Mapa final'!$Y$31="Media",'Mapa final'!$AA$31="Menor"),CONCATENATE("R6C",'Mapa final'!$O$31),"")</f>
        <v/>
      </c>
      <c r="U31" s="35" t="str">
        <f>IF(AND('Mapa final'!$Y$32="Media",'Mapa final'!$AA$32="Menor"),CONCATENATE("R6C",'Mapa final'!$O$32),"")</f>
        <v/>
      </c>
      <c r="V31" s="33" t="str">
        <f ca="1">IF(AND('Mapa final'!$Y$27="Media",'Mapa final'!$AA$27="Moderado"),CONCATENATE("R6C",'Mapa final'!$O$27),"")</f>
        <v/>
      </c>
      <c r="W31" s="34" t="str">
        <f ca="1">IF(AND('Mapa final'!$Y$28="Media",'Mapa final'!$AA$28="Moderado"),CONCATENATE("R6C",'Mapa final'!$O$28),"")</f>
        <v/>
      </c>
      <c r="X31" s="34" t="str">
        <f ca="1">IF(AND('Mapa final'!$Y$29="Media",'Mapa final'!$AA$29="Moderado"),CONCATENATE("R6C",'Mapa final'!$O$29),"")</f>
        <v/>
      </c>
      <c r="Y31" s="34" t="str">
        <f>IF(AND('Mapa final'!$Y$30="Media",'Mapa final'!$AA$30="Moderado"),CONCATENATE("R6C",'Mapa final'!$O$30),"")</f>
        <v/>
      </c>
      <c r="Z31" s="34" t="str">
        <f>IF(AND('Mapa final'!$Y$31="Media",'Mapa final'!$AA$31="Moderado"),CONCATENATE("R6C",'Mapa final'!$O$31),"")</f>
        <v/>
      </c>
      <c r="AA31" s="35" t="str">
        <f>IF(AND('Mapa final'!$Y$32="Media",'Mapa final'!$AA$32="Moderado"),CONCATENATE("R6C",'Mapa final'!$O$32),"")</f>
        <v/>
      </c>
      <c r="AB31" s="18" t="str">
        <f ca="1">IF(AND('Mapa final'!$Y$27="Media",'Mapa final'!$AA$27="Mayor"),CONCATENATE("R6C",'Mapa final'!$O$27),"")</f>
        <v>R6C1</v>
      </c>
      <c r="AC31" s="19" t="str">
        <f ca="1">IF(AND('Mapa final'!$Y$28="Media",'Mapa final'!$AA$28="Mayor"),CONCATENATE("R6C",'Mapa final'!$O$28),"")</f>
        <v/>
      </c>
      <c r="AD31" s="19" t="str">
        <f ca="1">IF(AND('Mapa final'!$Y$29="Media",'Mapa final'!$AA$29="Mayor"),CONCATENATE("R6C",'Mapa final'!$O$29),"")</f>
        <v/>
      </c>
      <c r="AE31" s="19" t="str">
        <f>IF(AND('Mapa final'!$Y$30="Media",'Mapa final'!$AA$30="Mayor"),CONCATENATE("R6C",'Mapa final'!$O$30),"")</f>
        <v/>
      </c>
      <c r="AF31" s="19" t="str">
        <f>IF(AND('Mapa final'!$Y$31="Media",'Mapa final'!$AA$31="Mayor"),CONCATENATE("R6C",'Mapa final'!$O$31),"")</f>
        <v/>
      </c>
      <c r="AG31" s="20" t="str">
        <f>IF(AND('Mapa final'!$Y$32="Media",'Mapa final'!$AA$32="Mayor"),CONCATENATE("R6C",'Mapa final'!$O$32),"")</f>
        <v/>
      </c>
      <c r="AH31" s="21" t="str">
        <f ca="1">IF(AND('Mapa final'!$Y$27="Media",'Mapa final'!$AA$27="Catastrófico"),CONCATENATE("R6C",'Mapa final'!$O$27),"")</f>
        <v/>
      </c>
      <c r="AI31" s="22" t="str">
        <f ca="1">IF(AND('Mapa final'!$Y$28="Media",'Mapa final'!$AA$28="Catastrófico"),CONCATENATE("R6C",'Mapa final'!$O$28),"")</f>
        <v/>
      </c>
      <c r="AJ31" s="22" t="str">
        <f ca="1">IF(AND('Mapa final'!$Y$29="Media",'Mapa final'!$AA$29="Catastrófico"),CONCATENATE("R6C",'Mapa final'!$O$29),"")</f>
        <v/>
      </c>
      <c r="AK31" s="22" t="str">
        <f>IF(AND('Mapa final'!$Y$30="Media",'Mapa final'!$AA$30="Catastrófico"),CONCATENATE("R6C",'Mapa final'!$O$30),"")</f>
        <v/>
      </c>
      <c r="AL31" s="22" t="str">
        <f>IF(AND('Mapa final'!$Y$31="Media",'Mapa final'!$AA$31="Catastrófico"),CONCATENATE("R6C",'Mapa final'!$O$31),"")</f>
        <v/>
      </c>
      <c r="AM31" s="23" t="str">
        <f>IF(AND('Mapa final'!$Y$32="Media",'Mapa final'!$AA$32="Catastrófico"),CONCATENATE("R6C",'Mapa final'!$O$32),"")</f>
        <v/>
      </c>
      <c r="AN31" s="49"/>
      <c r="AO31" s="335"/>
      <c r="AP31" s="336"/>
      <c r="AQ31" s="336"/>
      <c r="AR31" s="336"/>
      <c r="AS31" s="336"/>
      <c r="AT31" s="337"/>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row>
    <row r="32" spans="1:76" ht="15" customHeight="1" x14ac:dyDescent="0.25">
      <c r="A32" s="49"/>
      <c r="B32" s="207"/>
      <c r="C32" s="207"/>
      <c r="D32" s="208"/>
      <c r="E32" s="306"/>
      <c r="F32" s="305"/>
      <c r="G32" s="305"/>
      <c r="H32" s="305"/>
      <c r="I32" s="321"/>
      <c r="J32" s="33" t="str">
        <f>IF(AND('Mapa final'!$Y$33="Media",'Mapa final'!$AA$33="Leve"),CONCATENATE("R7C",'Mapa final'!$O$33),"")</f>
        <v/>
      </c>
      <c r="K32" s="34" t="str">
        <f>IF(AND('Mapa final'!$Y$34="Media",'Mapa final'!$AA$34="Leve"),CONCATENATE("R7C",'Mapa final'!$O$34),"")</f>
        <v/>
      </c>
      <c r="L32" s="34" t="str">
        <f>IF(AND('Mapa final'!$Y$35="Media",'Mapa final'!$AA$35="Leve"),CONCATENATE("R7C",'Mapa final'!$O$35),"")</f>
        <v/>
      </c>
      <c r="M32" s="34" t="str">
        <f>IF(AND('Mapa final'!$Y$36="Media",'Mapa final'!$AA$36="Leve"),CONCATENATE("R7C",'Mapa final'!$O$36),"")</f>
        <v/>
      </c>
      <c r="N32" s="34" t="str">
        <f>IF(AND('Mapa final'!$Y$37="Media",'Mapa final'!$AA$37="Leve"),CONCATENATE("R7C",'Mapa final'!$O$37),"")</f>
        <v/>
      </c>
      <c r="O32" s="35" t="str">
        <f>IF(AND('Mapa final'!$Y$38="Media",'Mapa final'!$AA$38="Leve"),CONCATENATE("R7C",'Mapa final'!$O$38),"")</f>
        <v/>
      </c>
      <c r="P32" s="33" t="str">
        <f>IF(AND('Mapa final'!$Y$33="Media",'Mapa final'!$AA$33="Menor"),CONCATENATE("R7C",'Mapa final'!$O$33),"")</f>
        <v/>
      </c>
      <c r="Q32" s="34" t="str">
        <f>IF(AND('Mapa final'!$Y$34="Media",'Mapa final'!$AA$34="Menor"),CONCATENATE("R7C",'Mapa final'!$O$34),"")</f>
        <v/>
      </c>
      <c r="R32" s="34" t="str">
        <f>IF(AND('Mapa final'!$Y$35="Media",'Mapa final'!$AA$35="Menor"),CONCATENATE("R7C",'Mapa final'!$O$35),"")</f>
        <v/>
      </c>
      <c r="S32" s="34" t="str">
        <f>IF(AND('Mapa final'!$Y$36="Media",'Mapa final'!$AA$36="Menor"),CONCATENATE("R7C",'Mapa final'!$O$36),"")</f>
        <v/>
      </c>
      <c r="T32" s="34" t="str">
        <f>IF(AND('Mapa final'!$Y$37="Media",'Mapa final'!$AA$37="Menor"),CONCATENATE("R7C",'Mapa final'!$O$37),"")</f>
        <v/>
      </c>
      <c r="U32" s="35" t="str">
        <f>IF(AND('Mapa final'!$Y$38="Media",'Mapa final'!$AA$38="Menor"),CONCATENATE("R7C",'Mapa final'!$O$38),"")</f>
        <v/>
      </c>
      <c r="V32" s="33" t="str">
        <f>IF(AND('Mapa final'!$Y$33="Media",'Mapa final'!$AA$33="Moderado"),CONCATENATE("R7C",'Mapa final'!$O$33),"")</f>
        <v/>
      </c>
      <c r="W32" s="34" t="str">
        <f>IF(AND('Mapa final'!$Y$34="Media",'Mapa final'!$AA$34="Moderado"),CONCATENATE("R7C",'Mapa final'!$O$34),"")</f>
        <v/>
      </c>
      <c r="X32" s="34" t="str">
        <f>IF(AND('Mapa final'!$Y$35="Media",'Mapa final'!$AA$35="Moderado"),CONCATENATE("R7C",'Mapa final'!$O$35),"")</f>
        <v/>
      </c>
      <c r="Y32" s="34" t="str">
        <f>IF(AND('Mapa final'!$Y$36="Media",'Mapa final'!$AA$36="Moderado"),CONCATENATE("R7C",'Mapa final'!$O$36),"")</f>
        <v/>
      </c>
      <c r="Z32" s="34" t="str">
        <f>IF(AND('Mapa final'!$Y$37="Media",'Mapa final'!$AA$37="Moderado"),CONCATENATE("R7C",'Mapa final'!$O$37),"")</f>
        <v/>
      </c>
      <c r="AA32" s="35" t="str">
        <f>IF(AND('Mapa final'!$Y$38="Media",'Mapa final'!$AA$38="Moderado"),CONCATENATE("R7C",'Mapa final'!$O$38),"")</f>
        <v/>
      </c>
      <c r="AB32" s="18" t="str">
        <f>IF(AND('Mapa final'!$Y$33="Media",'Mapa final'!$AA$33="Mayor"),CONCATENATE("R7C",'Mapa final'!$O$33),"")</f>
        <v/>
      </c>
      <c r="AC32" s="19" t="str">
        <f>IF(AND('Mapa final'!$Y$34="Media",'Mapa final'!$AA$34="Mayor"),CONCATENATE("R7C",'Mapa final'!$O$34),"")</f>
        <v/>
      </c>
      <c r="AD32" s="19" t="str">
        <f>IF(AND('Mapa final'!$Y$35="Media",'Mapa final'!$AA$35="Mayor"),CONCATENATE("R7C",'Mapa final'!$O$35),"")</f>
        <v/>
      </c>
      <c r="AE32" s="19" t="str">
        <f>IF(AND('Mapa final'!$Y$36="Media",'Mapa final'!$AA$36="Mayor"),CONCATENATE("R7C",'Mapa final'!$O$36),"")</f>
        <v/>
      </c>
      <c r="AF32" s="19" t="str">
        <f>IF(AND('Mapa final'!$Y$37="Media",'Mapa final'!$AA$37="Mayor"),CONCATENATE("R7C",'Mapa final'!$O$37),"")</f>
        <v/>
      </c>
      <c r="AG32" s="20" t="str">
        <f>IF(AND('Mapa final'!$Y$38="Media",'Mapa final'!$AA$38="Mayor"),CONCATENATE("R7C",'Mapa final'!$O$38),"")</f>
        <v/>
      </c>
      <c r="AH32" s="21" t="str">
        <f>IF(AND('Mapa final'!$Y$33="Media",'Mapa final'!$AA$33="Catastrófico"),CONCATENATE("R7C",'Mapa final'!$O$33),"")</f>
        <v/>
      </c>
      <c r="AI32" s="22" t="str">
        <f>IF(AND('Mapa final'!$Y$34="Media",'Mapa final'!$AA$34="Catastrófico"),CONCATENATE("R7C",'Mapa final'!$O$34),"")</f>
        <v/>
      </c>
      <c r="AJ32" s="22" t="str">
        <f>IF(AND('Mapa final'!$Y$35="Media",'Mapa final'!$AA$35="Catastrófico"),CONCATENATE("R7C",'Mapa final'!$O$35),"")</f>
        <v/>
      </c>
      <c r="AK32" s="22" t="str">
        <f>IF(AND('Mapa final'!$Y$36="Media",'Mapa final'!$AA$36="Catastrófico"),CONCATENATE("R7C",'Mapa final'!$O$36),"")</f>
        <v/>
      </c>
      <c r="AL32" s="22" t="str">
        <f>IF(AND('Mapa final'!$Y$37="Media",'Mapa final'!$AA$37="Catastrófico"),CONCATENATE("R7C",'Mapa final'!$O$37),"")</f>
        <v/>
      </c>
      <c r="AM32" s="23" t="str">
        <f>IF(AND('Mapa final'!$Y$38="Media",'Mapa final'!$AA$38="Catastrófico"),CONCATENATE("R7C",'Mapa final'!$O$38),"")</f>
        <v/>
      </c>
      <c r="AN32" s="49"/>
      <c r="AO32" s="335"/>
      <c r="AP32" s="336"/>
      <c r="AQ32" s="336"/>
      <c r="AR32" s="336"/>
      <c r="AS32" s="336"/>
      <c r="AT32" s="337"/>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row>
    <row r="33" spans="1:80" ht="15" customHeight="1" x14ac:dyDescent="0.25">
      <c r="A33" s="49"/>
      <c r="B33" s="207"/>
      <c r="C33" s="207"/>
      <c r="D33" s="208"/>
      <c r="E33" s="306"/>
      <c r="F33" s="305"/>
      <c r="G33" s="305"/>
      <c r="H33" s="305"/>
      <c r="I33" s="321"/>
      <c r="J33" s="33" t="str">
        <f>IF(AND('Mapa final'!$Y$39="Media",'Mapa final'!$AA$39="Leve"),CONCATENATE("R8C",'Mapa final'!$O$39),"")</f>
        <v/>
      </c>
      <c r="K33" s="34" t="str">
        <f>IF(AND('Mapa final'!$Y$40="Media",'Mapa final'!$AA$40="Leve"),CONCATENATE("R8C",'Mapa final'!$O$40),"")</f>
        <v/>
      </c>
      <c r="L33" s="34" t="str">
        <f>IF(AND('Mapa final'!$Y$41="Media",'Mapa final'!$AA$41="Leve"),CONCATENATE("R8C",'Mapa final'!$O$41),"")</f>
        <v/>
      </c>
      <c r="M33" s="34" t="str">
        <f>IF(AND('Mapa final'!$Y$42="Media",'Mapa final'!$AA$42="Leve"),CONCATENATE("R8C",'Mapa final'!$O$42),"")</f>
        <v/>
      </c>
      <c r="N33" s="34" t="str">
        <f>IF(AND('Mapa final'!$Y$43="Media",'Mapa final'!$AA$43="Leve"),CONCATENATE("R8C",'Mapa final'!$O$43),"")</f>
        <v/>
      </c>
      <c r="O33" s="35" t="str">
        <f>IF(AND('Mapa final'!$Y$44="Media",'Mapa final'!$AA$44="Leve"),CONCATENATE("R8C",'Mapa final'!$O$44),"")</f>
        <v/>
      </c>
      <c r="P33" s="33" t="str">
        <f>IF(AND('Mapa final'!$Y$39="Media",'Mapa final'!$AA$39="Menor"),CONCATENATE("R8C",'Mapa final'!$O$39),"")</f>
        <v/>
      </c>
      <c r="Q33" s="34" t="str">
        <f>IF(AND('Mapa final'!$Y$40="Media",'Mapa final'!$AA$40="Menor"),CONCATENATE("R8C",'Mapa final'!$O$40),"")</f>
        <v/>
      </c>
      <c r="R33" s="34" t="str">
        <f>IF(AND('Mapa final'!$Y$41="Media",'Mapa final'!$AA$41="Menor"),CONCATENATE("R8C",'Mapa final'!$O$41),"")</f>
        <v/>
      </c>
      <c r="S33" s="34" t="str">
        <f>IF(AND('Mapa final'!$Y$42="Media",'Mapa final'!$AA$42="Menor"),CONCATENATE("R8C",'Mapa final'!$O$42),"")</f>
        <v/>
      </c>
      <c r="T33" s="34" t="str">
        <f>IF(AND('Mapa final'!$Y$43="Media",'Mapa final'!$AA$43="Menor"),CONCATENATE("R8C",'Mapa final'!$O$43),"")</f>
        <v/>
      </c>
      <c r="U33" s="35" t="str">
        <f>IF(AND('Mapa final'!$Y$44="Media",'Mapa final'!$AA$44="Menor"),CONCATENATE("R8C",'Mapa final'!$O$44),"")</f>
        <v/>
      </c>
      <c r="V33" s="33" t="str">
        <f>IF(AND('Mapa final'!$Y$39="Media",'Mapa final'!$AA$39="Moderado"),CONCATENATE("R8C",'Mapa final'!$O$39),"")</f>
        <v/>
      </c>
      <c r="W33" s="34" t="str">
        <f>IF(AND('Mapa final'!$Y$40="Media",'Mapa final'!$AA$40="Moderado"),CONCATENATE("R8C",'Mapa final'!$O$40),"")</f>
        <v/>
      </c>
      <c r="X33" s="34" t="str">
        <f>IF(AND('Mapa final'!$Y$41="Media",'Mapa final'!$AA$41="Moderado"),CONCATENATE("R8C",'Mapa final'!$O$41),"")</f>
        <v/>
      </c>
      <c r="Y33" s="34" t="str">
        <f>IF(AND('Mapa final'!$Y$42="Media",'Mapa final'!$AA$42="Moderado"),CONCATENATE("R8C",'Mapa final'!$O$42),"")</f>
        <v/>
      </c>
      <c r="Z33" s="34" t="str">
        <f>IF(AND('Mapa final'!$Y$43="Media",'Mapa final'!$AA$43="Moderado"),CONCATENATE("R8C",'Mapa final'!$O$43),"")</f>
        <v/>
      </c>
      <c r="AA33" s="35" t="str">
        <f>IF(AND('Mapa final'!$Y$44="Media",'Mapa final'!$AA$44="Moderado"),CONCATENATE("R8C",'Mapa final'!$O$44),"")</f>
        <v/>
      </c>
      <c r="AB33" s="18" t="str">
        <f>IF(AND('Mapa final'!$Y$39="Media",'Mapa final'!$AA$39="Mayor"),CONCATENATE("R8C",'Mapa final'!$O$39),"")</f>
        <v/>
      </c>
      <c r="AC33" s="19" t="str">
        <f>IF(AND('Mapa final'!$Y$40="Media",'Mapa final'!$AA$40="Mayor"),CONCATENATE("R8C",'Mapa final'!$O$40),"")</f>
        <v/>
      </c>
      <c r="AD33" s="19" t="str">
        <f>IF(AND('Mapa final'!$Y$41="Media",'Mapa final'!$AA$41="Mayor"),CONCATENATE("R8C",'Mapa final'!$O$41),"")</f>
        <v/>
      </c>
      <c r="AE33" s="19" t="str">
        <f>IF(AND('Mapa final'!$Y$42="Media",'Mapa final'!$AA$42="Mayor"),CONCATENATE("R8C",'Mapa final'!$O$42),"")</f>
        <v/>
      </c>
      <c r="AF33" s="19" t="str">
        <f>IF(AND('Mapa final'!$Y$43="Media",'Mapa final'!$AA$43="Mayor"),CONCATENATE("R8C",'Mapa final'!$O$43),"")</f>
        <v/>
      </c>
      <c r="AG33" s="20" t="str">
        <f>IF(AND('Mapa final'!$Y$44="Media",'Mapa final'!$AA$44="Mayor"),CONCATENATE("R8C",'Mapa final'!$O$44),"")</f>
        <v/>
      </c>
      <c r="AH33" s="21" t="str">
        <f>IF(AND('Mapa final'!$Y$39="Media",'Mapa final'!$AA$39="Catastrófico"),CONCATENATE("R8C",'Mapa final'!$O$39),"")</f>
        <v/>
      </c>
      <c r="AI33" s="22" t="str">
        <f>IF(AND('Mapa final'!$Y$40="Media",'Mapa final'!$AA$40="Catastrófico"),CONCATENATE("R8C",'Mapa final'!$O$40),"")</f>
        <v/>
      </c>
      <c r="AJ33" s="22" t="str">
        <f>IF(AND('Mapa final'!$Y$41="Media",'Mapa final'!$AA$41="Catastrófico"),CONCATENATE("R8C",'Mapa final'!$O$41),"")</f>
        <v/>
      </c>
      <c r="AK33" s="22" t="str">
        <f>IF(AND('Mapa final'!$Y$42="Media",'Mapa final'!$AA$42="Catastrófico"),CONCATENATE("R8C",'Mapa final'!$O$42),"")</f>
        <v/>
      </c>
      <c r="AL33" s="22" t="str">
        <f>IF(AND('Mapa final'!$Y$43="Media",'Mapa final'!$AA$43="Catastrófico"),CONCATENATE("R8C",'Mapa final'!$O$43),"")</f>
        <v/>
      </c>
      <c r="AM33" s="23" t="str">
        <f>IF(AND('Mapa final'!$Y$44="Media",'Mapa final'!$AA$44="Catastrófico"),CONCATENATE("R8C",'Mapa final'!$O$44),"")</f>
        <v/>
      </c>
      <c r="AN33" s="49"/>
      <c r="AO33" s="335"/>
      <c r="AP33" s="336"/>
      <c r="AQ33" s="336"/>
      <c r="AR33" s="336"/>
      <c r="AS33" s="336"/>
      <c r="AT33" s="337"/>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row>
    <row r="34" spans="1:80" ht="15" customHeight="1" x14ac:dyDescent="0.25">
      <c r="A34" s="49"/>
      <c r="B34" s="207"/>
      <c r="C34" s="207"/>
      <c r="D34" s="208"/>
      <c r="E34" s="306"/>
      <c r="F34" s="305"/>
      <c r="G34" s="305"/>
      <c r="H34" s="305"/>
      <c r="I34" s="321"/>
      <c r="J34" s="33" t="str">
        <f>IF(AND('Mapa final'!$Y$45="Media",'Mapa final'!$AA$45="Leve"),CONCATENATE("R9C",'Mapa final'!$O$45),"")</f>
        <v/>
      </c>
      <c r="K34" s="34" t="str">
        <f>IF(AND('Mapa final'!$Y$46="Media",'Mapa final'!$AA$46="Leve"),CONCATENATE("R9C",'Mapa final'!$O$46),"")</f>
        <v/>
      </c>
      <c r="L34" s="34" t="str">
        <f>IF(AND('Mapa final'!$Y$47="Media",'Mapa final'!$AA$47="Leve"),CONCATENATE("R9C",'Mapa final'!$O$47),"")</f>
        <v/>
      </c>
      <c r="M34" s="34" t="str">
        <f>IF(AND('Mapa final'!$Y$48="Media",'Mapa final'!$AA$48="Leve"),CONCATENATE("R9C",'Mapa final'!$O$48),"")</f>
        <v/>
      </c>
      <c r="N34" s="34" t="str">
        <f>IF(AND('Mapa final'!$Y$49="Media",'Mapa final'!$AA$49="Leve"),CONCATENATE("R9C",'Mapa final'!$O$49),"")</f>
        <v/>
      </c>
      <c r="O34" s="35" t="str">
        <f>IF(AND('Mapa final'!$Y$50="Media",'Mapa final'!$AA$50="Leve"),CONCATENATE("R9C",'Mapa final'!$O$50),"")</f>
        <v/>
      </c>
      <c r="P34" s="33" t="str">
        <f>IF(AND('Mapa final'!$Y$45="Media",'Mapa final'!$AA$45="Menor"),CONCATENATE("R9C",'Mapa final'!$O$45),"")</f>
        <v/>
      </c>
      <c r="Q34" s="34" t="str">
        <f>IF(AND('Mapa final'!$Y$46="Media",'Mapa final'!$AA$46="Menor"),CONCATENATE("R9C",'Mapa final'!$O$46),"")</f>
        <v/>
      </c>
      <c r="R34" s="34" t="str">
        <f>IF(AND('Mapa final'!$Y$47="Media",'Mapa final'!$AA$47="Menor"),CONCATENATE("R9C",'Mapa final'!$O$47),"")</f>
        <v/>
      </c>
      <c r="S34" s="34" t="str">
        <f>IF(AND('Mapa final'!$Y$48="Media",'Mapa final'!$AA$48="Menor"),CONCATENATE("R9C",'Mapa final'!$O$48),"")</f>
        <v/>
      </c>
      <c r="T34" s="34" t="str">
        <f>IF(AND('Mapa final'!$Y$49="Media",'Mapa final'!$AA$49="Menor"),CONCATENATE("R9C",'Mapa final'!$O$49),"")</f>
        <v/>
      </c>
      <c r="U34" s="35" t="str">
        <f>IF(AND('Mapa final'!$Y$50="Media",'Mapa final'!$AA$50="Menor"),CONCATENATE("R9C",'Mapa final'!$O$50),"")</f>
        <v/>
      </c>
      <c r="V34" s="33" t="str">
        <f>IF(AND('Mapa final'!$Y$45="Media",'Mapa final'!$AA$45="Moderado"),CONCATENATE("R9C",'Mapa final'!$O$45),"")</f>
        <v/>
      </c>
      <c r="W34" s="34" t="str">
        <f>IF(AND('Mapa final'!$Y$46="Media",'Mapa final'!$AA$46="Moderado"),CONCATENATE("R9C",'Mapa final'!$O$46),"")</f>
        <v/>
      </c>
      <c r="X34" s="34" t="str">
        <f>IF(AND('Mapa final'!$Y$47="Media",'Mapa final'!$AA$47="Moderado"),CONCATENATE("R9C",'Mapa final'!$O$47),"")</f>
        <v/>
      </c>
      <c r="Y34" s="34" t="str">
        <f>IF(AND('Mapa final'!$Y$48="Media",'Mapa final'!$AA$48="Moderado"),CONCATENATE("R9C",'Mapa final'!$O$48),"")</f>
        <v/>
      </c>
      <c r="Z34" s="34" t="str">
        <f>IF(AND('Mapa final'!$Y$49="Media",'Mapa final'!$AA$49="Moderado"),CONCATENATE("R9C",'Mapa final'!$O$49),"")</f>
        <v/>
      </c>
      <c r="AA34" s="35" t="str">
        <f>IF(AND('Mapa final'!$Y$50="Media",'Mapa final'!$AA$50="Moderado"),CONCATENATE("R9C",'Mapa final'!$O$50),"")</f>
        <v/>
      </c>
      <c r="AB34" s="18" t="str">
        <f>IF(AND('Mapa final'!$Y$45="Media",'Mapa final'!$AA$45="Mayor"),CONCATENATE("R9C",'Mapa final'!$O$45),"")</f>
        <v/>
      </c>
      <c r="AC34" s="19" t="str">
        <f>IF(AND('Mapa final'!$Y$46="Media",'Mapa final'!$AA$46="Mayor"),CONCATENATE("R9C",'Mapa final'!$O$46),"")</f>
        <v/>
      </c>
      <c r="AD34" s="19" t="str">
        <f>IF(AND('Mapa final'!$Y$47="Media",'Mapa final'!$AA$47="Mayor"),CONCATENATE("R9C",'Mapa final'!$O$47),"")</f>
        <v/>
      </c>
      <c r="AE34" s="19" t="str">
        <f>IF(AND('Mapa final'!$Y$48="Media",'Mapa final'!$AA$48="Mayor"),CONCATENATE("R9C",'Mapa final'!$O$48),"")</f>
        <v/>
      </c>
      <c r="AF34" s="19" t="str">
        <f>IF(AND('Mapa final'!$Y$49="Media",'Mapa final'!$AA$49="Mayor"),CONCATENATE("R9C",'Mapa final'!$O$49),"")</f>
        <v/>
      </c>
      <c r="AG34" s="20" t="str">
        <f>IF(AND('Mapa final'!$Y$50="Media",'Mapa final'!$AA$50="Mayor"),CONCATENATE("R9C",'Mapa final'!$O$50),"")</f>
        <v/>
      </c>
      <c r="AH34" s="21" t="str">
        <f>IF(AND('Mapa final'!$Y$45="Media",'Mapa final'!$AA$45="Catastrófico"),CONCATENATE("R9C",'Mapa final'!$O$45),"")</f>
        <v/>
      </c>
      <c r="AI34" s="22" t="str">
        <f>IF(AND('Mapa final'!$Y$46="Media",'Mapa final'!$AA$46="Catastrófico"),CONCATENATE("R9C",'Mapa final'!$O$46),"")</f>
        <v/>
      </c>
      <c r="AJ34" s="22" t="str">
        <f>IF(AND('Mapa final'!$Y$47="Media",'Mapa final'!$AA$47="Catastrófico"),CONCATENATE("R9C",'Mapa final'!$O$47),"")</f>
        <v/>
      </c>
      <c r="AK34" s="22" t="str">
        <f>IF(AND('Mapa final'!$Y$48="Media",'Mapa final'!$AA$48="Catastrófico"),CONCATENATE("R9C",'Mapa final'!$O$48),"")</f>
        <v/>
      </c>
      <c r="AL34" s="22" t="str">
        <f>IF(AND('Mapa final'!$Y$49="Media",'Mapa final'!$AA$49="Catastrófico"),CONCATENATE("R9C",'Mapa final'!$O$49),"")</f>
        <v/>
      </c>
      <c r="AM34" s="23" t="str">
        <f>IF(AND('Mapa final'!$Y$50="Media",'Mapa final'!$AA$50="Catastrófico"),CONCATENATE("R9C",'Mapa final'!$O$50),"")</f>
        <v/>
      </c>
      <c r="AN34" s="49"/>
      <c r="AO34" s="335"/>
      <c r="AP34" s="336"/>
      <c r="AQ34" s="336"/>
      <c r="AR34" s="336"/>
      <c r="AS34" s="336"/>
      <c r="AT34" s="337"/>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row>
    <row r="35" spans="1:80" ht="15.75" customHeight="1" thickBot="1" x14ac:dyDescent="0.3">
      <c r="A35" s="49"/>
      <c r="B35" s="207"/>
      <c r="C35" s="207"/>
      <c r="D35" s="208"/>
      <c r="E35" s="307"/>
      <c r="F35" s="308"/>
      <c r="G35" s="308"/>
      <c r="H35" s="308"/>
      <c r="I35" s="322"/>
      <c r="J35" s="33" t="str">
        <f>IF(AND('Mapa final'!$Y$51="Media",'Mapa final'!$AA$51="Leve"),CONCATENATE("R10C",'Mapa final'!$O$51),"")</f>
        <v/>
      </c>
      <c r="K35" s="34" t="str">
        <f>IF(AND('Mapa final'!$Y$52="Media",'Mapa final'!$AA$52="Leve"),CONCATENATE("R10C",'Mapa final'!$O$52),"")</f>
        <v/>
      </c>
      <c r="L35" s="34" t="str">
        <f>IF(AND('Mapa final'!$Y$53="Media",'Mapa final'!$AA$53="Leve"),CONCATENATE("R10C",'Mapa final'!$O$53),"")</f>
        <v/>
      </c>
      <c r="M35" s="34" t="str">
        <f>IF(AND('Mapa final'!$Y$54="Media",'Mapa final'!$AA$54="Leve"),CONCATENATE("R10C",'Mapa final'!$O$54),"")</f>
        <v/>
      </c>
      <c r="N35" s="34" t="str">
        <f>IF(AND('Mapa final'!$Y$55="Media",'Mapa final'!$AA$55="Leve"),CONCATENATE("R10C",'Mapa final'!$O$55),"")</f>
        <v/>
      </c>
      <c r="O35" s="35" t="str">
        <f>IF(AND('Mapa final'!$Y$56="Media",'Mapa final'!$AA$56="Leve"),CONCATENATE("R10C",'Mapa final'!$O$56),"")</f>
        <v/>
      </c>
      <c r="P35" s="33" t="str">
        <f>IF(AND('Mapa final'!$Y$51="Media",'Mapa final'!$AA$51="Menor"),CONCATENATE("R10C",'Mapa final'!$O$51),"")</f>
        <v/>
      </c>
      <c r="Q35" s="34" t="str">
        <f>IF(AND('Mapa final'!$Y$52="Media",'Mapa final'!$AA$52="Menor"),CONCATENATE("R10C",'Mapa final'!$O$52),"")</f>
        <v/>
      </c>
      <c r="R35" s="34" t="str">
        <f>IF(AND('Mapa final'!$Y$53="Media",'Mapa final'!$AA$53="Menor"),CONCATENATE("R10C",'Mapa final'!$O$53),"")</f>
        <v/>
      </c>
      <c r="S35" s="34" t="str">
        <f>IF(AND('Mapa final'!$Y$54="Media",'Mapa final'!$AA$54="Menor"),CONCATENATE("R10C",'Mapa final'!$O$54),"")</f>
        <v/>
      </c>
      <c r="T35" s="34" t="str">
        <f>IF(AND('Mapa final'!$Y$55="Media",'Mapa final'!$AA$55="Menor"),CONCATENATE("R10C",'Mapa final'!$O$55),"")</f>
        <v/>
      </c>
      <c r="U35" s="35" t="str">
        <f>IF(AND('Mapa final'!$Y$56="Media",'Mapa final'!$AA$56="Menor"),CONCATENATE("R10C",'Mapa final'!$O$56),"")</f>
        <v/>
      </c>
      <c r="V35" s="33" t="str">
        <f>IF(AND('Mapa final'!$Y$51="Media",'Mapa final'!$AA$51="Moderado"),CONCATENATE("R10C",'Mapa final'!$O$51),"")</f>
        <v/>
      </c>
      <c r="W35" s="34" t="str">
        <f>IF(AND('Mapa final'!$Y$52="Media",'Mapa final'!$AA$52="Moderado"),CONCATENATE("R10C",'Mapa final'!$O$52),"")</f>
        <v/>
      </c>
      <c r="X35" s="34" t="str">
        <f>IF(AND('Mapa final'!$Y$53="Media",'Mapa final'!$AA$53="Moderado"),CONCATENATE("R10C",'Mapa final'!$O$53),"")</f>
        <v/>
      </c>
      <c r="Y35" s="34" t="str">
        <f>IF(AND('Mapa final'!$Y$54="Media",'Mapa final'!$AA$54="Moderado"),CONCATENATE("R10C",'Mapa final'!$O$54),"")</f>
        <v/>
      </c>
      <c r="Z35" s="34" t="str">
        <f>IF(AND('Mapa final'!$Y$55="Media",'Mapa final'!$AA$55="Moderado"),CONCATENATE("R10C",'Mapa final'!$O$55),"")</f>
        <v/>
      </c>
      <c r="AA35" s="35" t="str">
        <f>IF(AND('Mapa final'!$Y$56="Media",'Mapa final'!$AA$56="Moderado"),CONCATENATE("R10C",'Mapa final'!$O$56),"")</f>
        <v/>
      </c>
      <c r="AB35" s="24" t="str">
        <f>IF(AND('Mapa final'!$Y$51="Media",'Mapa final'!$AA$51="Mayor"),CONCATENATE("R10C",'Mapa final'!$O$51),"")</f>
        <v/>
      </c>
      <c r="AC35" s="25" t="str">
        <f>IF(AND('Mapa final'!$Y$52="Media",'Mapa final'!$AA$52="Mayor"),CONCATENATE("R10C",'Mapa final'!$O$52),"")</f>
        <v/>
      </c>
      <c r="AD35" s="25" t="str">
        <f>IF(AND('Mapa final'!$Y$53="Media",'Mapa final'!$AA$53="Mayor"),CONCATENATE("R10C",'Mapa final'!$O$53),"")</f>
        <v/>
      </c>
      <c r="AE35" s="25" t="str">
        <f>IF(AND('Mapa final'!$Y$54="Media",'Mapa final'!$AA$54="Mayor"),CONCATENATE("R10C",'Mapa final'!$O$54),"")</f>
        <v/>
      </c>
      <c r="AF35" s="25" t="str">
        <f>IF(AND('Mapa final'!$Y$55="Media",'Mapa final'!$AA$55="Mayor"),CONCATENATE("R10C",'Mapa final'!$O$55),"")</f>
        <v/>
      </c>
      <c r="AG35" s="26" t="str">
        <f>IF(AND('Mapa final'!$Y$56="Media",'Mapa final'!$AA$56="Mayor"),CONCATENATE("R10C",'Mapa final'!$O$56),"")</f>
        <v/>
      </c>
      <c r="AH35" s="27" t="str">
        <f>IF(AND('Mapa final'!$Y$51="Media",'Mapa final'!$AA$51="Catastrófico"),CONCATENATE("R10C",'Mapa final'!$O$51),"")</f>
        <v/>
      </c>
      <c r="AI35" s="28" t="str">
        <f>IF(AND('Mapa final'!$Y$52="Media",'Mapa final'!$AA$52="Catastrófico"),CONCATENATE("R10C",'Mapa final'!$O$52),"")</f>
        <v/>
      </c>
      <c r="AJ35" s="28" t="str">
        <f>IF(AND('Mapa final'!$Y$53="Media",'Mapa final'!$AA$53="Catastrófico"),CONCATENATE("R10C",'Mapa final'!$O$53),"")</f>
        <v/>
      </c>
      <c r="AK35" s="28" t="str">
        <f>IF(AND('Mapa final'!$Y$54="Media",'Mapa final'!$AA$54="Catastrófico"),CONCATENATE("R10C",'Mapa final'!$O$54),"")</f>
        <v/>
      </c>
      <c r="AL35" s="28" t="str">
        <f>IF(AND('Mapa final'!$Y$55="Media",'Mapa final'!$AA$55="Catastrófico"),CONCATENATE("R10C",'Mapa final'!$O$55),"")</f>
        <v/>
      </c>
      <c r="AM35" s="29" t="str">
        <f>IF(AND('Mapa final'!$Y$56="Media",'Mapa final'!$AA$56="Catastrófico"),CONCATENATE("R10C",'Mapa final'!$O$56),"")</f>
        <v/>
      </c>
      <c r="AN35" s="49"/>
      <c r="AO35" s="338"/>
      <c r="AP35" s="339"/>
      <c r="AQ35" s="339"/>
      <c r="AR35" s="339"/>
      <c r="AS35" s="339"/>
      <c r="AT35" s="340"/>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row>
    <row r="36" spans="1:80" ht="15" customHeight="1" x14ac:dyDescent="0.25">
      <c r="A36" s="49"/>
      <c r="B36" s="207"/>
      <c r="C36" s="207"/>
      <c r="D36" s="208"/>
      <c r="E36" s="302" t="s">
        <v>110</v>
      </c>
      <c r="F36" s="303"/>
      <c r="G36" s="303"/>
      <c r="H36" s="303"/>
      <c r="I36" s="303"/>
      <c r="J36" s="39" t="e">
        <f>IF(AND('Mapa final'!#REF!="Baja",'Mapa final'!#REF!="Leve"),CONCATENATE("R1C",'Mapa final'!#REF!),"")</f>
        <v>#REF!</v>
      </c>
      <c r="K36" s="40" t="e">
        <f>IF(AND('Mapa final'!#REF!="Baja",'Mapa final'!#REF!="Leve"),CONCATENATE("R1C",'Mapa final'!#REF!),"")</f>
        <v>#REF!</v>
      </c>
      <c r="L36" s="40" t="e">
        <f>IF(AND('Mapa final'!#REF!="Baja",'Mapa final'!#REF!="Leve"),CONCATENATE("R1C",'Mapa final'!#REF!),"")</f>
        <v>#REF!</v>
      </c>
      <c r="M36" s="40" t="e">
        <f>IF(AND('Mapa final'!#REF!="Baja",'Mapa final'!#REF!="Leve"),CONCATENATE("R1C",'Mapa final'!#REF!),"")</f>
        <v>#REF!</v>
      </c>
      <c r="N36" s="40" t="e">
        <f>IF(AND('Mapa final'!#REF!="Baja",'Mapa final'!#REF!="Leve"),CONCATENATE("R1C",'Mapa final'!#REF!),"")</f>
        <v>#REF!</v>
      </c>
      <c r="O36" s="41" t="e">
        <f>IF(AND('Mapa final'!#REF!="Baja",'Mapa final'!#REF!="Leve"),CONCATENATE("R1C",'Mapa final'!#REF!),"")</f>
        <v>#REF!</v>
      </c>
      <c r="P36" s="30" t="e">
        <f>IF(AND('Mapa final'!#REF!="Baja",'Mapa final'!#REF!="Menor"),CONCATENATE("R1C",'Mapa final'!#REF!),"")</f>
        <v>#REF!</v>
      </c>
      <c r="Q36" s="31" t="e">
        <f>IF(AND('Mapa final'!#REF!="Baja",'Mapa final'!#REF!="Menor"),CONCATENATE("R1C",'Mapa final'!#REF!),"")</f>
        <v>#REF!</v>
      </c>
      <c r="R36" s="31" t="e">
        <f>IF(AND('Mapa final'!#REF!="Baja",'Mapa final'!#REF!="Menor"),CONCATENATE("R1C",'Mapa final'!#REF!),"")</f>
        <v>#REF!</v>
      </c>
      <c r="S36" s="31" t="e">
        <f>IF(AND('Mapa final'!#REF!="Baja",'Mapa final'!#REF!="Menor"),CONCATENATE("R1C",'Mapa final'!#REF!),"")</f>
        <v>#REF!</v>
      </c>
      <c r="T36" s="31" t="e">
        <f>IF(AND('Mapa final'!#REF!="Baja",'Mapa final'!#REF!="Menor"),CONCATENATE("R1C",'Mapa final'!#REF!),"")</f>
        <v>#REF!</v>
      </c>
      <c r="U36" s="32" t="e">
        <f>IF(AND('Mapa final'!#REF!="Baja",'Mapa final'!#REF!="Menor"),CONCATENATE("R1C",'Mapa final'!#REF!),"")</f>
        <v>#REF!</v>
      </c>
      <c r="V36" s="30" t="e">
        <f>IF(AND('Mapa final'!#REF!="Baja",'Mapa final'!#REF!="Moderado"),CONCATENATE("R1C",'Mapa final'!#REF!),"")</f>
        <v>#REF!</v>
      </c>
      <c r="W36" s="31" t="e">
        <f>IF(AND('Mapa final'!#REF!="Baja",'Mapa final'!#REF!="Moderado"),CONCATENATE("R1C",'Mapa final'!#REF!),"")</f>
        <v>#REF!</v>
      </c>
      <c r="X36" s="31" t="e">
        <f>IF(AND('Mapa final'!#REF!="Baja",'Mapa final'!#REF!="Moderado"),CONCATENATE("R1C",'Mapa final'!#REF!),"")</f>
        <v>#REF!</v>
      </c>
      <c r="Y36" s="31" t="e">
        <f>IF(AND('Mapa final'!#REF!="Baja",'Mapa final'!#REF!="Moderado"),CONCATENATE("R1C",'Mapa final'!#REF!),"")</f>
        <v>#REF!</v>
      </c>
      <c r="Z36" s="31" t="e">
        <f>IF(AND('Mapa final'!#REF!="Baja",'Mapa final'!#REF!="Moderado"),CONCATENATE("R1C",'Mapa final'!#REF!),"")</f>
        <v>#REF!</v>
      </c>
      <c r="AA36" s="32" t="e">
        <f>IF(AND('Mapa final'!#REF!="Baja",'Mapa final'!#REF!="Moderado"),CONCATENATE("R1C",'Mapa final'!#REF!),"")</f>
        <v>#REF!</v>
      </c>
      <c r="AB36" s="12" t="e">
        <f>IF(AND('Mapa final'!#REF!="Baja",'Mapa final'!#REF!="Mayor"),CONCATENATE("R1C",'Mapa final'!#REF!),"")</f>
        <v>#REF!</v>
      </c>
      <c r="AC36" s="13" t="e">
        <f>IF(AND('Mapa final'!#REF!="Baja",'Mapa final'!#REF!="Mayor"),CONCATENATE("R1C",'Mapa final'!#REF!),"")</f>
        <v>#REF!</v>
      </c>
      <c r="AD36" s="13" t="e">
        <f>IF(AND('Mapa final'!#REF!="Baja",'Mapa final'!#REF!="Mayor"),CONCATENATE("R1C",'Mapa final'!#REF!),"")</f>
        <v>#REF!</v>
      </c>
      <c r="AE36" s="13" t="e">
        <f>IF(AND('Mapa final'!#REF!="Baja",'Mapa final'!#REF!="Mayor"),CONCATENATE("R1C",'Mapa final'!#REF!),"")</f>
        <v>#REF!</v>
      </c>
      <c r="AF36" s="13" t="e">
        <f>IF(AND('Mapa final'!#REF!="Baja",'Mapa final'!#REF!="Mayor"),CONCATENATE("R1C",'Mapa final'!#REF!),"")</f>
        <v>#REF!</v>
      </c>
      <c r="AG36" s="14" t="e">
        <f>IF(AND('Mapa final'!#REF!="Baja",'Mapa final'!#REF!="Mayor"),CONCATENATE("R1C",'Mapa final'!#REF!),"")</f>
        <v>#REF!</v>
      </c>
      <c r="AH36" s="15" t="e">
        <f>IF(AND('Mapa final'!#REF!="Baja",'Mapa final'!#REF!="Catastrófico"),CONCATENATE("R1C",'Mapa final'!#REF!),"")</f>
        <v>#REF!</v>
      </c>
      <c r="AI36" s="16" t="e">
        <f>IF(AND('Mapa final'!#REF!="Baja",'Mapa final'!#REF!="Catastrófico"),CONCATENATE("R1C",'Mapa final'!#REF!),"")</f>
        <v>#REF!</v>
      </c>
      <c r="AJ36" s="16" t="e">
        <f>IF(AND('Mapa final'!#REF!="Baja",'Mapa final'!#REF!="Catastrófico"),CONCATENATE("R1C",'Mapa final'!#REF!),"")</f>
        <v>#REF!</v>
      </c>
      <c r="AK36" s="16" t="e">
        <f>IF(AND('Mapa final'!#REF!="Baja",'Mapa final'!#REF!="Catastrófico"),CONCATENATE("R1C",'Mapa final'!#REF!),"")</f>
        <v>#REF!</v>
      </c>
      <c r="AL36" s="16" t="e">
        <f>IF(AND('Mapa final'!#REF!="Baja",'Mapa final'!#REF!="Catastrófico"),CONCATENATE("R1C",'Mapa final'!#REF!),"")</f>
        <v>#REF!</v>
      </c>
      <c r="AM36" s="17" t="e">
        <f>IF(AND('Mapa final'!#REF!="Baja",'Mapa final'!#REF!="Catastrófico"),CONCATENATE("R1C",'Mapa final'!#REF!),"")</f>
        <v>#REF!</v>
      </c>
      <c r="AN36" s="49"/>
      <c r="AO36" s="323" t="s">
        <v>80</v>
      </c>
      <c r="AP36" s="324"/>
      <c r="AQ36" s="324"/>
      <c r="AR36" s="324"/>
      <c r="AS36" s="324"/>
      <c r="AT36" s="325"/>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row>
    <row r="37" spans="1:80" ht="15" customHeight="1" x14ac:dyDescent="0.25">
      <c r="A37" s="49"/>
      <c r="B37" s="207"/>
      <c r="C37" s="207"/>
      <c r="D37" s="208"/>
      <c r="E37" s="304"/>
      <c r="F37" s="305"/>
      <c r="G37" s="305"/>
      <c r="H37" s="305"/>
      <c r="I37" s="305"/>
      <c r="J37" s="42" t="e">
        <f>IF(AND('Mapa final'!#REF!="Baja",'Mapa final'!#REF!="Leve"),CONCATENATE("R2C",'Mapa final'!#REF!),"")</f>
        <v>#REF!</v>
      </c>
      <c r="K37" s="43" t="e">
        <f>IF(AND('Mapa final'!#REF!="Baja",'Mapa final'!#REF!="Leve"),CONCATENATE("R2C",'Mapa final'!#REF!),"")</f>
        <v>#REF!</v>
      </c>
      <c r="L37" s="43" t="e">
        <f>IF(AND('Mapa final'!#REF!="Baja",'Mapa final'!#REF!="Leve"),CONCATENATE("R2C",'Mapa final'!#REF!),"")</f>
        <v>#REF!</v>
      </c>
      <c r="M37" s="43" t="e">
        <f>IF(AND('Mapa final'!#REF!="Baja",'Mapa final'!#REF!="Leve"),CONCATENATE("R2C",'Mapa final'!#REF!),"")</f>
        <v>#REF!</v>
      </c>
      <c r="N37" s="43" t="e">
        <f>IF(AND('Mapa final'!#REF!="Baja",'Mapa final'!#REF!="Leve"),CONCATENATE("R2C",'Mapa final'!#REF!),"")</f>
        <v>#REF!</v>
      </c>
      <c r="O37" s="44" t="e">
        <f>IF(AND('Mapa final'!#REF!="Baja",'Mapa final'!#REF!="Leve"),CONCATENATE("R2C",'Mapa final'!#REF!),"")</f>
        <v>#REF!</v>
      </c>
      <c r="P37" s="33" t="e">
        <f>IF(AND('Mapa final'!#REF!="Baja",'Mapa final'!#REF!="Menor"),CONCATENATE("R2C",'Mapa final'!#REF!),"")</f>
        <v>#REF!</v>
      </c>
      <c r="Q37" s="34" t="e">
        <f>IF(AND('Mapa final'!#REF!="Baja",'Mapa final'!#REF!="Menor"),CONCATENATE("R2C",'Mapa final'!#REF!),"")</f>
        <v>#REF!</v>
      </c>
      <c r="R37" s="34" t="e">
        <f>IF(AND('Mapa final'!#REF!="Baja",'Mapa final'!#REF!="Menor"),CONCATENATE("R2C",'Mapa final'!#REF!),"")</f>
        <v>#REF!</v>
      </c>
      <c r="S37" s="34" t="e">
        <f>IF(AND('Mapa final'!#REF!="Baja",'Mapa final'!#REF!="Menor"),CONCATENATE("R2C",'Mapa final'!#REF!),"")</f>
        <v>#REF!</v>
      </c>
      <c r="T37" s="34" t="e">
        <f>IF(AND('Mapa final'!#REF!="Baja",'Mapa final'!#REF!="Menor"),CONCATENATE("R2C",'Mapa final'!#REF!),"")</f>
        <v>#REF!</v>
      </c>
      <c r="U37" s="35" t="e">
        <f>IF(AND('Mapa final'!#REF!="Baja",'Mapa final'!#REF!="Menor"),CONCATENATE("R2C",'Mapa final'!#REF!),"")</f>
        <v>#REF!</v>
      </c>
      <c r="V37" s="33" t="e">
        <f>IF(AND('Mapa final'!#REF!="Baja",'Mapa final'!#REF!="Moderado"),CONCATENATE("R2C",'Mapa final'!#REF!),"")</f>
        <v>#REF!</v>
      </c>
      <c r="W37" s="34" t="e">
        <f>IF(AND('Mapa final'!#REF!="Baja",'Mapa final'!#REF!="Moderado"),CONCATENATE("R2C",'Mapa final'!#REF!),"")</f>
        <v>#REF!</v>
      </c>
      <c r="X37" s="34" t="e">
        <f>IF(AND('Mapa final'!#REF!="Baja",'Mapa final'!#REF!="Moderado"),CONCATENATE("R2C",'Mapa final'!#REF!),"")</f>
        <v>#REF!</v>
      </c>
      <c r="Y37" s="34" t="e">
        <f>IF(AND('Mapa final'!#REF!="Baja",'Mapa final'!#REF!="Moderado"),CONCATENATE("R2C",'Mapa final'!#REF!),"")</f>
        <v>#REF!</v>
      </c>
      <c r="Z37" s="34" t="e">
        <f>IF(AND('Mapa final'!#REF!="Baja",'Mapa final'!#REF!="Moderado"),CONCATENATE("R2C",'Mapa final'!#REF!),"")</f>
        <v>#REF!</v>
      </c>
      <c r="AA37" s="35" t="e">
        <f>IF(AND('Mapa final'!#REF!="Baja",'Mapa final'!#REF!="Moderado"),CONCATENATE("R2C",'Mapa final'!#REF!),"")</f>
        <v>#REF!</v>
      </c>
      <c r="AB37" s="18" t="e">
        <f>IF(AND('Mapa final'!#REF!="Baja",'Mapa final'!#REF!="Mayor"),CONCATENATE("R2C",'Mapa final'!#REF!),"")</f>
        <v>#REF!</v>
      </c>
      <c r="AC37" s="19" t="e">
        <f>IF(AND('Mapa final'!#REF!="Baja",'Mapa final'!#REF!="Mayor"),CONCATENATE("R2C",'Mapa final'!#REF!),"")</f>
        <v>#REF!</v>
      </c>
      <c r="AD37" s="19" t="e">
        <f>IF(AND('Mapa final'!#REF!="Baja",'Mapa final'!#REF!="Mayor"),CONCATENATE("R2C",'Mapa final'!#REF!),"")</f>
        <v>#REF!</v>
      </c>
      <c r="AE37" s="19" t="e">
        <f>IF(AND('Mapa final'!#REF!="Baja",'Mapa final'!#REF!="Mayor"),CONCATENATE("R2C",'Mapa final'!#REF!),"")</f>
        <v>#REF!</v>
      </c>
      <c r="AF37" s="19" t="e">
        <f>IF(AND('Mapa final'!#REF!="Baja",'Mapa final'!#REF!="Mayor"),CONCATENATE("R2C",'Mapa final'!#REF!),"")</f>
        <v>#REF!</v>
      </c>
      <c r="AG37" s="20" t="e">
        <f>IF(AND('Mapa final'!#REF!="Baja",'Mapa final'!#REF!="Mayor"),CONCATENATE("R2C",'Mapa final'!#REF!),"")</f>
        <v>#REF!</v>
      </c>
      <c r="AH37" s="21" t="e">
        <f>IF(AND('Mapa final'!#REF!="Baja",'Mapa final'!#REF!="Catastrófico"),CONCATENATE("R2C",'Mapa final'!#REF!),"")</f>
        <v>#REF!</v>
      </c>
      <c r="AI37" s="22" t="e">
        <f>IF(AND('Mapa final'!#REF!="Baja",'Mapa final'!#REF!="Catastrófico"),CONCATENATE("R2C",'Mapa final'!#REF!),"")</f>
        <v>#REF!</v>
      </c>
      <c r="AJ37" s="22" t="e">
        <f>IF(AND('Mapa final'!#REF!="Baja",'Mapa final'!#REF!="Catastrófico"),CONCATENATE("R2C",'Mapa final'!#REF!),"")</f>
        <v>#REF!</v>
      </c>
      <c r="AK37" s="22" t="e">
        <f>IF(AND('Mapa final'!#REF!="Baja",'Mapa final'!#REF!="Catastrófico"),CONCATENATE("R2C",'Mapa final'!#REF!),"")</f>
        <v>#REF!</v>
      </c>
      <c r="AL37" s="22" t="e">
        <f>IF(AND('Mapa final'!#REF!="Baja",'Mapa final'!#REF!="Catastrófico"),CONCATENATE("R2C",'Mapa final'!#REF!),"")</f>
        <v>#REF!</v>
      </c>
      <c r="AM37" s="23" t="e">
        <f>IF(AND('Mapa final'!#REF!="Baja",'Mapa final'!#REF!="Catastrófico"),CONCATENATE("R2C",'Mapa final'!#REF!),"")</f>
        <v>#REF!</v>
      </c>
      <c r="AN37" s="49"/>
      <c r="AO37" s="326"/>
      <c r="AP37" s="327"/>
      <c r="AQ37" s="327"/>
      <c r="AR37" s="327"/>
      <c r="AS37" s="327"/>
      <c r="AT37" s="328"/>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row>
    <row r="38" spans="1:80" ht="15" customHeight="1" x14ac:dyDescent="0.25">
      <c r="A38" s="49"/>
      <c r="B38" s="207"/>
      <c r="C38" s="207"/>
      <c r="D38" s="208"/>
      <c r="E38" s="306"/>
      <c r="F38" s="305"/>
      <c r="G38" s="305"/>
      <c r="H38" s="305"/>
      <c r="I38" s="305"/>
      <c r="J38" s="42" t="str">
        <f ca="1">IF(AND('Mapa final'!$Y$9="Baja",'Mapa final'!$AA$9="Leve"),CONCATENATE("R3C",'Mapa final'!$O$9),"")</f>
        <v/>
      </c>
      <c r="K38" s="43" t="str">
        <f ca="1">IF(AND('Mapa final'!$Y$10="Baja",'Mapa final'!$AA$10="Leve"),CONCATENATE("R3C",'Mapa final'!$O$10),"")</f>
        <v/>
      </c>
      <c r="L38" s="43" t="str">
        <f ca="1">IF(AND('Mapa final'!$Y$11="Baja",'Mapa final'!$AA$11="Leve"),CONCATENATE("R3C",'Mapa final'!$O$11),"")</f>
        <v/>
      </c>
      <c r="M38" s="43" t="str">
        <f>IF(AND('Mapa final'!$Y$12="Baja",'Mapa final'!$AA$12="Leve"),CONCATENATE("R3C",'Mapa final'!$O$12),"")</f>
        <v/>
      </c>
      <c r="N38" s="43" t="str">
        <f>IF(AND('Mapa final'!$Y$13="Baja",'Mapa final'!$AA$13="Leve"),CONCATENATE("R3C",'Mapa final'!$O$13),"")</f>
        <v/>
      </c>
      <c r="O38" s="44" t="str">
        <f>IF(AND('Mapa final'!$Y$14="Baja",'Mapa final'!$AA$14="Leve"),CONCATENATE("R3C",'Mapa final'!$O$14),"")</f>
        <v/>
      </c>
      <c r="P38" s="33" t="str">
        <f ca="1">IF(AND('Mapa final'!$Y$9="Baja",'Mapa final'!$AA$9="Menor"),CONCATENATE("R3C",'Mapa final'!$O$9),"")</f>
        <v/>
      </c>
      <c r="Q38" s="34" t="str">
        <f ca="1">IF(AND('Mapa final'!$Y$10="Baja",'Mapa final'!$AA$10="Menor"),CONCATENATE("R3C",'Mapa final'!$O$10),"")</f>
        <v/>
      </c>
      <c r="R38" s="34" t="str">
        <f ca="1">IF(AND('Mapa final'!$Y$11="Baja",'Mapa final'!$AA$11="Menor"),CONCATENATE("R3C",'Mapa final'!$O$11),"")</f>
        <v/>
      </c>
      <c r="S38" s="34" t="str">
        <f>IF(AND('Mapa final'!$Y$12="Baja",'Mapa final'!$AA$12="Menor"),CONCATENATE("R3C",'Mapa final'!$O$12),"")</f>
        <v/>
      </c>
      <c r="T38" s="34" t="str">
        <f>IF(AND('Mapa final'!$Y$13="Baja",'Mapa final'!$AA$13="Menor"),CONCATENATE("R3C",'Mapa final'!$O$13),"")</f>
        <v/>
      </c>
      <c r="U38" s="35" t="str">
        <f>IF(AND('Mapa final'!$Y$14="Baja",'Mapa final'!$AA$14="Menor"),CONCATENATE("R3C",'Mapa final'!$O$14),"")</f>
        <v/>
      </c>
      <c r="V38" s="33" t="str">
        <f ca="1">IF(AND('Mapa final'!$Y$9="Baja",'Mapa final'!$AA$9="Moderado"),CONCATENATE("R3C",'Mapa final'!$O$9),"")</f>
        <v/>
      </c>
      <c r="W38" s="34" t="str">
        <f ca="1">IF(AND('Mapa final'!$Y$10="Baja",'Mapa final'!$AA$10="Moderado"),CONCATENATE("R3C",'Mapa final'!$O$10),"")</f>
        <v/>
      </c>
      <c r="X38" s="34" t="str">
        <f ca="1">IF(AND('Mapa final'!$Y$11="Baja",'Mapa final'!$AA$11="Moderado"),CONCATENATE("R3C",'Mapa final'!$O$11),"")</f>
        <v>R3C3</v>
      </c>
      <c r="Y38" s="34" t="str">
        <f>IF(AND('Mapa final'!$Y$12="Baja",'Mapa final'!$AA$12="Moderado"),CONCATENATE("R3C",'Mapa final'!$O$12),"")</f>
        <v/>
      </c>
      <c r="Z38" s="34" t="str">
        <f>IF(AND('Mapa final'!$Y$13="Baja",'Mapa final'!$AA$13="Moderado"),CONCATENATE("R3C",'Mapa final'!$O$13),"")</f>
        <v/>
      </c>
      <c r="AA38" s="35" t="str">
        <f>IF(AND('Mapa final'!$Y$14="Baja",'Mapa final'!$AA$14="Moderado"),CONCATENATE("R3C",'Mapa final'!$O$14),"")</f>
        <v/>
      </c>
      <c r="AB38" s="18" t="str">
        <f ca="1">IF(AND('Mapa final'!$Y$9="Baja",'Mapa final'!$AA$9="Mayor"),CONCATENATE("R3C",'Mapa final'!$O$9),"")</f>
        <v/>
      </c>
      <c r="AC38" s="19" t="str">
        <f ca="1">IF(AND('Mapa final'!$Y$10="Baja",'Mapa final'!$AA$10="Mayor"),CONCATENATE("R3C",'Mapa final'!$O$10),"")</f>
        <v/>
      </c>
      <c r="AD38" s="19" t="str">
        <f ca="1">IF(AND('Mapa final'!$Y$11="Baja",'Mapa final'!$AA$11="Mayor"),CONCATENATE("R3C",'Mapa final'!$O$11),"")</f>
        <v/>
      </c>
      <c r="AE38" s="19" t="str">
        <f>IF(AND('Mapa final'!$Y$12="Baja",'Mapa final'!$AA$12="Mayor"),CONCATENATE("R3C",'Mapa final'!$O$12),"")</f>
        <v/>
      </c>
      <c r="AF38" s="19" t="str">
        <f>IF(AND('Mapa final'!$Y$13="Baja",'Mapa final'!$AA$13="Mayor"),CONCATENATE("R3C",'Mapa final'!$O$13),"")</f>
        <v/>
      </c>
      <c r="AG38" s="20" t="str">
        <f>IF(AND('Mapa final'!$Y$14="Baja",'Mapa final'!$AA$14="Mayor"),CONCATENATE("R3C",'Mapa final'!$O$14),"")</f>
        <v/>
      </c>
      <c r="AH38" s="21" t="str">
        <f ca="1">IF(AND('Mapa final'!$Y$9="Baja",'Mapa final'!$AA$9="Catastrófico"),CONCATENATE("R3C",'Mapa final'!$O$9),"")</f>
        <v/>
      </c>
      <c r="AI38" s="22" t="str">
        <f ca="1">IF(AND('Mapa final'!$Y$10="Baja",'Mapa final'!$AA$10="Catastrófico"),CONCATENATE("R3C",'Mapa final'!$O$10),"")</f>
        <v/>
      </c>
      <c r="AJ38" s="22" t="str">
        <f ca="1">IF(AND('Mapa final'!$Y$11="Baja",'Mapa final'!$AA$11="Catastrófico"),CONCATENATE("R3C",'Mapa final'!$O$11),"")</f>
        <v/>
      </c>
      <c r="AK38" s="22" t="str">
        <f>IF(AND('Mapa final'!$Y$12="Baja",'Mapa final'!$AA$12="Catastrófico"),CONCATENATE("R3C",'Mapa final'!$O$12),"")</f>
        <v/>
      </c>
      <c r="AL38" s="22" t="str">
        <f>IF(AND('Mapa final'!$Y$13="Baja",'Mapa final'!$AA$13="Catastrófico"),CONCATENATE("R3C",'Mapa final'!$O$13),"")</f>
        <v/>
      </c>
      <c r="AM38" s="23" t="str">
        <f>IF(AND('Mapa final'!$Y$14="Baja",'Mapa final'!$AA$14="Catastrófico"),CONCATENATE("R3C",'Mapa final'!$O$14),"")</f>
        <v/>
      </c>
      <c r="AN38" s="49"/>
      <c r="AO38" s="326"/>
      <c r="AP38" s="327"/>
      <c r="AQ38" s="327"/>
      <c r="AR38" s="327"/>
      <c r="AS38" s="327"/>
      <c r="AT38" s="328"/>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row>
    <row r="39" spans="1:80" ht="15" customHeight="1" x14ac:dyDescent="0.25">
      <c r="A39" s="49"/>
      <c r="B39" s="207"/>
      <c r="C39" s="207"/>
      <c r="D39" s="208"/>
      <c r="E39" s="306"/>
      <c r="F39" s="305"/>
      <c r="G39" s="305"/>
      <c r="H39" s="305"/>
      <c r="I39" s="305"/>
      <c r="J39" s="42" t="str">
        <f ca="1">IF(AND('Mapa final'!$Y$15="Baja",'Mapa final'!$AA$15="Leve"),CONCATENATE("R4C",'Mapa final'!$O$15),"")</f>
        <v/>
      </c>
      <c r="K39" s="43" t="str">
        <f ca="1">IF(AND('Mapa final'!$Y$16="Baja",'Mapa final'!$AA$16="Leve"),CONCATENATE("R4C",'Mapa final'!$O$16),"")</f>
        <v/>
      </c>
      <c r="L39" s="43" t="str">
        <f ca="1">IF(AND('Mapa final'!$Y$17="Baja",'Mapa final'!$AA$17="Leve"),CONCATENATE("R4C",'Mapa final'!$O$17),"")</f>
        <v/>
      </c>
      <c r="M39" s="43" t="str">
        <f>IF(AND('Mapa final'!$Y$18="Baja",'Mapa final'!$AA$18="Leve"),CONCATENATE("R4C",'Mapa final'!$O$18),"")</f>
        <v/>
      </c>
      <c r="N39" s="43" t="str">
        <f>IF(AND('Mapa final'!$Y$19="Baja",'Mapa final'!$AA$19="Leve"),CONCATENATE("R4C",'Mapa final'!$O$19),"")</f>
        <v/>
      </c>
      <c r="O39" s="44" t="str">
        <f>IF(AND('Mapa final'!$Y$20="Baja",'Mapa final'!$AA$20="Leve"),CONCATENATE("R4C",'Mapa final'!$O$20),"")</f>
        <v/>
      </c>
      <c r="P39" s="33" t="str">
        <f ca="1">IF(AND('Mapa final'!$Y$15="Baja",'Mapa final'!$AA$15="Menor"),CONCATENATE("R4C",'Mapa final'!$O$15),"")</f>
        <v/>
      </c>
      <c r="Q39" s="34" t="str">
        <f ca="1">IF(AND('Mapa final'!$Y$16="Baja",'Mapa final'!$AA$16="Menor"),CONCATENATE("R4C",'Mapa final'!$O$16),"")</f>
        <v/>
      </c>
      <c r="R39" s="34" t="str">
        <f ca="1">IF(AND('Mapa final'!$Y$17="Baja",'Mapa final'!$AA$17="Menor"),CONCATENATE("R4C",'Mapa final'!$O$17),"")</f>
        <v/>
      </c>
      <c r="S39" s="34" t="str">
        <f>IF(AND('Mapa final'!$Y$18="Baja",'Mapa final'!$AA$18="Menor"),CONCATENATE("R4C",'Mapa final'!$O$18),"")</f>
        <v/>
      </c>
      <c r="T39" s="34" t="str">
        <f>IF(AND('Mapa final'!$Y$19="Baja",'Mapa final'!$AA$19="Menor"),CONCATENATE("R4C",'Mapa final'!$O$19),"")</f>
        <v/>
      </c>
      <c r="U39" s="35" t="str">
        <f>IF(AND('Mapa final'!$Y$20="Baja",'Mapa final'!$AA$20="Menor"),CONCATENATE("R4C",'Mapa final'!$O$20),"")</f>
        <v/>
      </c>
      <c r="V39" s="33" t="str">
        <f ca="1">IF(AND('Mapa final'!$Y$15="Baja",'Mapa final'!$AA$15="Moderado"),CONCATENATE("R4C",'Mapa final'!$O$15),"")</f>
        <v/>
      </c>
      <c r="W39" s="34" t="str">
        <f ca="1">IF(AND('Mapa final'!$Y$16="Baja",'Mapa final'!$AA$16="Moderado"),CONCATENATE("R4C",'Mapa final'!$O$16),"")</f>
        <v/>
      </c>
      <c r="X39" s="34" t="str">
        <f ca="1">IF(AND('Mapa final'!$Y$17="Baja",'Mapa final'!$AA$17="Moderado"),CONCATENATE("R4C",'Mapa final'!$O$17),"")</f>
        <v/>
      </c>
      <c r="Y39" s="34" t="str">
        <f>IF(AND('Mapa final'!$Y$18="Baja",'Mapa final'!$AA$18="Moderado"),CONCATENATE("R4C",'Mapa final'!$O$18),"")</f>
        <v/>
      </c>
      <c r="Z39" s="34" t="str">
        <f>IF(AND('Mapa final'!$Y$19="Baja",'Mapa final'!$AA$19="Moderado"),CONCATENATE("R4C",'Mapa final'!$O$19),"")</f>
        <v/>
      </c>
      <c r="AA39" s="35" t="str">
        <f>IF(AND('Mapa final'!$Y$20="Baja",'Mapa final'!$AA$20="Moderado"),CONCATENATE("R4C",'Mapa final'!$O$20),"")</f>
        <v/>
      </c>
      <c r="AB39" s="18" t="str">
        <f ca="1">IF(AND('Mapa final'!$Y$15="Baja",'Mapa final'!$AA$15="Mayor"),CONCATENATE("R4C",'Mapa final'!$O$15),"")</f>
        <v>R4C1</v>
      </c>
      <c r="AC39" s="19" t="str">
        <f ca="1">IF(AND('Mapa final'!$Y$16="Baja",'Mapa final'!$AA$16="Mayor"),CONCATENATE("R4C",'Mapa final'!$O$16),"")</f>
        <v>R4C2</v>
      </c>
      <c r="AD39" s="19" t="str">
        <f ca="1">IF(AND('Mapa final'!$Y$17="Baja",'Mapa final'!$AA$17="Mayor"),CONCATENATE("R4C",'Mapa final'!$O$17),"")</f>
        <v/>
      </c>
      <c r="AE39" s="19" t="str">
        <f>IF(AND('Mapa final'!$Y$18="Baja",'Mapa final'!$AA$18="Mayor"),CONCATENATE("R4C",'Mapa final'!$O$18),"")</f>
        <v/>
      </c>
      <c r="AF39" s="19" t="str">
        <f>IF(AND('Mapa final'!$Y$19="Baja",'Mapa final'!$AA$19="Mayor"),CONCATENATE("R4C",'Mapa final'!$O$19),"")</f>
        <v/>
      </c>
      <c r="AG39" s="20" t="str">
        <f>IF(AND('Mapa final'!$Y$20="Baja",'Mapa final'!$AA$20="Mayor"),CONCATENATE("R4C",'Mapa final'!$O$20),"")</f>
        <v/>
      </c>
      <c r="AH39" s="21" t="str">
        <f ca="1">IF(AND('Mapa final'!$Y$15="Baja",'Mapa final'!$AA$15="Catastrófico"),CONCATENATE("R4C",'Mapa final'!$O$15),"")</f>
        <v/>
      </c>
      <c r="AI39" s="22" t="str">
        <f ca="1">IF(AND('Mapa final'!$Y$16="Baja",'Mapa final'!$AA$16="Catastrófico"),CONCATENATE("R4C",'Mapa final'!$O$16),"")</f>
        <v/>
      </c>
      <c r="AJ39" s="22" t="str">
        <f ca="1">IF(AND('Mapa final'!$Y$17="Baja",'Mapa final'!$AA$17="Catastrófico"),CONCATENATE("R4C",'Mapa final'!$O$17),"")</f>
        <v/>
      </c>
      <c r="AK39" s="22" t="str">
        <f>IF(AND('Mapa final'!$Y$18="Baja",'Mapa final'!$AA$18="Catastrófico"),CONCATENATE("R4C",'Mapa final'!$O$18),"")</f>
        <v/>
      </c>
      <c r="AL39" s="22" t="str">
        <f>IF(AND('Mapa final'!$Y$19="Baja",'Mapa final'!$AA$19="Catastrófico"),CONCATENATE("R4C",'Mapa final'!$O$19),"")</f>
        <v/>
      </c>
      <c r="AM39" s="23" t="str">
        <f>IF(AND('Mapa final'!$Y$20="Baja",'Mapa final'!$AA$20="Catastrófico"),CONCATENATE("R4C",'Mapa final'!$O$20),"")</f>
        <v/>
      </c>
      <c r="AN39" s="49"/>
      <c r="AO39" s="326"/>
      <c r="AP39" s="327"/>
      <c r="AQ39" s="327"/>
      <c r="AR39" s="327"/>
      <c r="AS39" s="327"/>
      <c r="AT39" s="328"/>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row>
    <row r="40" spans="1:80" ht="15" customHeight="1" x14ac:dyDescent="0.25">
      <c r="A40" s="49"/>
      <c r="B40" s="207"/>
      <c r="C40" s="207"/>
      <c r="D40" s="208"/>
      <c r="E40" s="306"/>
      <c r="F40" s="305"/>
      <c r="G40" s="305"/>
      <c r="H40" s="305"/>
      <c r="I40" s="305"/>
      <c r="J40" s="42" t="str">
        <f ca="1">IF(AND('Mapa final'!$Y$21="Baja",'Mapa final'!$AA$21="Leve"),CONCATENATE("R5C",'Mapa final'!$O$21),"")</f>
        <v/>
      </c>
      <c r="K40" s="43" t="str">
        <f ca="1">IF(AND('Mapa final'!$Y$22="Baja",'Mapa final'!$AA$22="Leve"),CONCATENATE("R5C",'Mapa final'!$O$22),"")</f>
        <v/>
      </c>
      <c r="L40" s="43" t="str">
        <f ca="1">IF(AND('Mapa final'!$Y$23="Baja",'Mapa final'!$AA$23="Leve"),CONCATENATE("R5C",'Mapa final'!$O$23),"")</f>
        <v/>
      </c>
      <c r="M40" s="43" t="str">
        <f>IF(AND('Mapa final'!$Y$24="Baja",'Mapa final'!$AA$24="Leve"),CONCATENATE("R5C",'Mapa final'!$O$24),"")</f>
        <v/>
      </c>
      <c r="N40" s="43" t="str">
        <f>IF(AND('Mapa final'!$Y$25="Baja",'Mapa final'!$AA$25="Leve"),CONCATENATE("R5C",'Mapa final'!$O$25),"")</f>
        <v/>
      </c>
      <c r="O40" s="44" t="str">
        <f>IF(AND('Mapa final'!$Y$26="Baja",'Mapa final'!$AA$26="Leve"),CONCATENATE("R5C",'Mapa final'!$O$26),"")</f>
        <v/>
      </c>
      <c r="P40" s="33" t="str">
        <f ca="1">IF(AND('Mapa final'!$Y$21="Baja",'Mapa final'!$AA$21="Menor"),CONCATENATE("R5C",'Mapa final'!$O$21),"")</f>
        <v/>
      </c>
      <c r="Q40" s="34" t="str">
        <f ca="1">IF(AND('Mapa final'!$Y$22="Baja",'Mapa final'!$AA$22="Menor"),CONCATENATE("R5C",'Mapa final'!$O$22),"")</f>
        <v/>
      </c>
      <c r="R40" s="34" t="str">
        <f ca="1">IF(AND('Mapa final'!$Y$23="Baja",'Mapa final'!$AA$23="Menor"),CONCATENATE("R5C",'Mapa final'!$O$23),"")</f>
        <v/>
      </c>
      <c r="S40" s="34" t="str">
        <f>IF(AND('Mapa final'!$Y$24="Baja",'Mapa final'!$AA$24="Menor"),CONCATENATE("R5C",'Mapa final'!$O$24),"")</f>
        <v/>
      </c>
      <c r="T40" s="34" t="str">
        <f>IF(AND('Mapa final'!$Y$25="Baja",'Mapa final'!$AA$25="Menor"),CONCATENATE("R5C",'Mapa final'!$O$25),"")</f>
        <v/>
      </c>
      <c r="U40" s="35" t="str">
        <f>IF(AND('Mapa final'!$Y$26="Baja",'Mapa final'!$AA$26="Menor"),CONCATENATE("R5C",'Mapa final'!$O$26),"")</f>
        <v/>
      </c>
      <c r="V40" s="33" t="str">
        <f ca="1">IF(AND('Mapa final'!$Y$21="Baja",'Mapa final'!$AA$21="Moderado"),CONCATENATE("R5C",'Mapa final'!$O$21),"")</f>
        <v/>
      </c>
      <c r="W40" s="34" t="str">
        <f ca="1">IF(AND('Mapa final'!$Y$22="Baja",'Mapa final'!$AA$22="Moderado"),CONCATENATE("R5C",'Mapa final'!$O$22),"")</f>
        <v>R5C2</v>
      </c>
      <c r="X40" s="34" t="str">
        <f ca="1">IF(AND('Mapa final'!$Y$23="Baja",'Mapa final'!$AA$23="Moderado"),CONCATENATE("R5C",'Mapa final'!$O$23),"")</f>
        <v>R5C3</v>
      </c>
      <c r="Y40" s="34" t="str">
        <f>IF(AND('Mapa final'!$Y$24="Baja",'Mapa final'!$AA$24="Moderado"),CONCATENATE("R5C",'Mapa final'!$O$24),"")</f>
        <v/>
      </c>
      <c r="Z40" s="34" t="str">
        <f>IF(AND('Mapa final'!$Y$25="Baja",'Mapa final'!$AA$25="Moderado"),CONCATENATE("R5C",'Mapa final'!$O$25),"")</f>
        <v/>
      </c>
      <c r="AA40" s="35" t="str">
        <f>IF(AND('Mapa final'!$Y$26="Baja",'Mapa final'!$AA$26="Moderado"),CONCATENATE("R5C",'Mapa final'!$O$26),"")</f>
        <v/>
      </c>
      <c r="AB40" s="18" t="str">
        <f ca="1">IF(AND('Mapa final'!$Y$21="Baja",'Mapa final'!$AA$21="Mayor"),CONCATENATE("R5C",'Mapa final'!$O$21),"")</f>
        <v/>
      </c>
      <c r="AC40" s="19" t="str">
        <f ca="1">IF(AND('Mapa final'!$Y$22="Baja",'Mapa final'!$AA$22="Mayor"),CONCATENATE("R5C",'Mapa final'!$O$22),"")</f>
        <v/>
      </c>
      <c r="AD40" s="19" t="str">
        <f ca="1">IF(AND('Mapa final'!$Y$23="Baja",'Mapa final'!$AA$23="Mayor"),CONCATENATE("R5C",'Mapa final'!$O$23),"")</f>
        <v/>
      </c>
      <c r="AE40" s="19" t="str">
        <f>IF(AND('Mapa final'!$Y$24="Baja",'Mapa final'!$AA$24="Mayor"),CONCATENATE("R5C",'Mapa final'!$O$24),"")</f>
        <v/>
      </c>
      <c r="AF40" s="19" t="str">
        <f>IF(AND('Mapa final'!$Y$25="Baja",'Mapa final'!$AA$25="Mayor"),CONCATENATE("R5C",'Mapa final'!$O$25),"")</f>
        <v/>
      </c>
      <c r="AG40" s="20" t="str">
        <f>IF(AND('Mapa final'!$Y$26="Baja",'Mapa final'!$AA$26="Mayor"),CONCATENATE("R5C",'Mapa final'!$O$26),"")</f>
        <v/>
      </c>
      <c r="AH40" s="21" t="str">
        <f ca="1">IF(AND('Mapa final'!$Y$21="Baja",'Mapa final'!$AA$21="Catastrófico"),CONCATENATE("R5C",'Mapa final'!$O$21),"")</f>
        <v/>
      </c>
      <c r="AI40" s="22" t="str">
        <f ca="1">IF(AND('Mapa final'!$Y$22="Baja",'Mapa final'!$AA$22="Catastrófico"),CONCATENATE("R5C",'Mapa final'!$O$22),"")</f>
        <v/>
      </c>
      <c r="AJ40" s="22" t="str">
        <f ca="1">IF(AND('Mapa final'!$Y$23="Baja",'Mapa final'!$AA$23="Catastrófico"),CONCATENATE("R5C",'Mapa final'!$O$23),"")</f>
        <v/>
      </c>
      <c r="AK40" s="22" t="str">
        <f>IF(AND('Mapa final'!$Y$24="Baja",'Mapa final'!$AA$24="Catastrófico"),CONCATENATE("R5C",'Mapa final'!$O$24),"")</f>
        <v/>
      </c>
      <c r="AL40" s="22" t="str">
        <f>IF(AND('Mapa final'!$Y$25="Baja",'Mapa final'!$AA$25="Catastrófico"),CONCATENATE("R5C",'Mapa final'!$O$25),"")</f>
        <v/>
      </c>
      <c r="AM40" s="23" t="str">
        <f>IF(AND('Mapa final'!$Y$26="Baja",'Mapa final'!$AA$26="Catastrófico"),CONCATENATE("R5C",'Mapa final'!$O$26),"")</f>
        <v/>
      </c>
      <c r="AN40" s="49"/>
      <c r="AO40" s="326"/>
      <c r="AP40" s="327"/>
      <c r="AQ40" s="327"/>
      <c r="AR40" s="327"/>
      <c r="AS40" s="327"/>
      <c r="AT40" s="328"/>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row>
    <row r="41" spans="1:80" ht="15" customHeight="1" x14ac:dyDescent="0.25">
      <c r="A41" s="49"/>
      <c r="B41" s="207"/>
      <c r="C41" s="207"/>
      <c r="D41" s="208"/>
      <c r="E41" s="306"/>
      <c r="F41" s="305"/>
      <c r="G41" s="305"/>
      <c r="H41" s="305"/>
      <c r="I41" s="305"/>
      <c r="J41" s="42" t="str">
        <f ca="1">IF(AND('Mapa final'!$Y$27="Baja",'Mapa final'!$AA$27="Leve"),CONCATENATE("R6C",'Mapa final'!$O$27),"")</f>
        <v/>
      </c>
      <c r="K41" s="43" t="str">
        <f ca="1">IF(AND('Mapa final'!$Y$28="Baja",'Mapa final'!$AA$28="Leve"),CONCATENATE("R6C",'Mapa final'!$O$28),"")</f>
        <v/>
      </c>
      <c r="L41" s="43" t="str">
        <f ca="1">IF(AND('Mapa final'!$Y$29="Baja",'Mapa final'!$AA$29="Leve"),CONCATENATE("R6C",'Mapa final'!$O$29),"")</f>
        <v/>
      </c>
      <c r="M41" s="43" t="str">
        <f>IF(AND('Mapa final'!$Y$30="Baja",'Mapa final'!$AA$30="Leve"),CONCATENATE("R6C",'Mapa final'!$O$30),"")</f>
        <v/>
      </c>
      <c r="N41" s="43" t="str">
        <f>IF(AND('Mapa final'!$Y$31="Baja",'Mapa final'!$AA$31="Leve"),CONCATENATE("R6C",'Mapa final'!$O$31),"")</f>
        <v/>
      </c>
      <c r="O41" s="44" t="str">
        <f>IF(AND('Mapa final'!$Y$32="Baja",'Mapa final'!$AA$32="Leve"),CONCATENATE("R6C",'Mapa final'!$O$32),"")</f>
        <v/>
      </c>
      <c r="P41" s="33" t="str">
        <f ca="1">IF(AND('Mapa final'!$Y$27="Baja",'Mapa final'!$AA$27="Menor"),CONCATENATE("R6C",'Mapa final'!$O$27),"")</f>
        <v/>
      </c>
      <c r="Q41" s="34" t="str">
        <f ca="1">IF(AND('Mapa final'!$Y$28="Baja",'Mapa final'!$AA$28="Menor"),CONCATENATE("R6C",'Mapa final'!$O$28),"")</f>
        <v/>
      </c>
      <c r="R41" s="34" t="str">
        <f ca="1">IF(AND('Mapa final'!$Y$29="Baja",'Mapa final'!$AA$29="Menor"),CONCATENATE("R6C",'Mapa final'!$O$29),"")</f>
        <v/>
      </c>
      <c r="S41" s="34" t="str">
        <f>IF(AND('Mapa final'!$Y$30="Baja",'Mapa final'!$AA$30="Menor"),CONCATENATE("R6C",'Mapa final'!$O$30),"")</f>
        <v/>
      </c>
      <c r="T41" s="34" t="str">
        <f>IF(AND('Mapa final'!$Y$31="Baja",'Mapa final'!$AA$31="Menor"),CONCATENATE("R6C",'Mapa final'!$O$31),"")</f>
        <v/>
      </c>
      <c r="U41" s="35" t="str">
        <f>IF(AND('Mapa final'!$Y$32="Baja",'Mapa final'!$AA$32="Menor"),CONCATENATE("R6C",'Mapa final'!$O$32),"")</f>
        <v/>
      </c>
      <c r="V41" s="33" t="str">
        <f ca="1">IF(AND('Mapa final'!$Y$27="Baja",'Mapa final'!$AA$27="Moderado"),CONCATENATE("R6C",'Mapa final'!$O$27),"")</f>
        <v/>
      </c>
      <c r="W41" s="34" t="str">
        <f ca="1">IF(AND('Mapa final'!$Y$28="Baja",'Mapa final'!$AA$28="Moderado"),CONCATENATE("R6C",'Mapa final'!$O$28),"")</f>
        <v>R6C2</v>
      </c>
      <c r="X41" s="34" t="str">
        <f ca="1">IF(AND('Mapa final'!$Y$29="Baja",'Mapa final'!$AA$29="Moderado"),CONCATENATE("R6C",'Mapa final'!$O$29),"")</f>
        <v/>
      </c>
      <c r="Y41" s="34" t="str">
        <f>IF(AND('Mapa final'!$Y$30="Baja",'Mapa final'!$AA$30="Moderado"),CONCATENATE("R6C",'Mapa final'!$O$30),"")</f>
        <v/>
      </c>
      <c r="Z41" s="34" t="str">
        <f>IF(AND('Mapa final'!$Y$31="Baja",'Mapa final'!$AA$31="Moderado"),CONCATENATE("R6C",'Mapa final'!$O$31),"")</f>
        <v/>
      </c>
      <c r="AA41" s="35" t="str">
        <f>IF(AND('Mapa final'!$Y$32="Baja",'Mapa final'!$AA$32="Moderado"),CONCATENATE("R6C",'Mapa final'!$O$32),"")</f>
        <v/>
      </c>
      <c r="AB41" s="18" t="str">
        <f ca="1">IF(AND('Mapa final'!$Y$27="Baja",'Mapa final'!$AA$27="Mayor"),CONCATENATE("R6C",'Mapa final'!$O$27),"")</f>
        <v/>
      </c>
      <c r="AC41" s="19" t="str">
        <f ca="1">IF(AND('Mapa final'!$Y$28="Baja",'Mapa final'!$AA$28="Mayor"),CONCATENATE("R6C",'Mapa final'!$O$28),"")</f>
        <v/>
      </c>
      <c r="AD41" s="19" t="str">
        <f ca="1">IF(AND('Mapa final'!$Y$29="Baja",'Mapa final'!$AA$29="Mayor"),CONCATENATE("R6C",'Mapa final'!$O$29),"")</f>
        <v/>
      </c>
      <c r="AE41" s="19" t="str">
        <f>IF(AND('Mapa final'!$Y$30="Baja",'Mapa final'!$AA$30="Mayor"),CONCATENATE("R6C",'Mapa final'!$O$30),"")</f>
        <v/>
      </c>
      <c r="AF41" s="19" t="str">
        <f>IF(AND('Mapa final'!$Y$31="Baja",'Mapa final'!$AA$31="Mayor"),CONCATENATE("R6C",'Mapa final'!$O$31),"")</f>
        <v/>
      </c>
      <c r="AG41" s="20" t="str">
        <f>IF(AND('Mapa final'!$Y$32="Baja",'Mapa final'!$AA$32="Mayor"),CONCATENATE("R6C",'Mapa final'!$O$32),"")</f>
        <v/>
      </c>
      <c r="AH41" s="21" t="str">
        <f ca="1">IF(AND('Mapa final'!$Y$27="Baja",'Mapa final'!$AA$27="Catastrófico"),CONCATENATE("R6C",'Mapa final'!$O$27),"")</f>
        <v/>
      </c>
      <c r="AI41" s="22" t="str">
        <f ca="1">IF(AND('Mapa final'!$Y$28="Baja",'Mapa final'!$AA$28="Catastrófico"),CONCATENATE("R6C",'Mapa final'!$O$28),"")</f>
        <v/>
      </c>
      <c r="AJ41" s="22" t="str">
        <f ca="1">IF(AND('Mapa final'!$Y$29="Baja",'Mapa final'!$AA$29="Catastrófico"),CONCATENATE("R6C",'Mapa final'!$O$29),"")</f>
        <v/>
      </c>
      <c r="AK41" s="22" t="str">
        <f>IF(AND('Mapa final'!$Y$30="Baja",'Mapa final'!$AA$30="Catastrófico"),CONCATENATE("R6C",'Mapa final'!$O$30),"")</f>
        <v/>
      </c>
      <c r="AL41" s="22" t="str">
        <f>IF(AND('Mapa final'!$Y$31="Baja",'Mapa final'!$AA$31="Catastrófico"),CONCATENATE("R6C",'Mapa final'!$O$31),"")</f>
        <v/>
      </c>
      <c r="AM41" s="23" t="str">
        <f>IF(AND('Mapa final'!$Y$32="Baja",'Mapa final'!$AA$32="Catastrófico"),CONCATENATE("R6C",'Mapa final'!$O$32),"")</f>
        <v/>
      </c>
      <c r="AN41" s="49"/>
      <c r="AO41" s="326"/>
      <c r="AP41" s="327"/>
      <c r="AQ41" s="327"/>
      <c r="AR41" s="327"/>
      <c r="AS41" s="327"/>
      <c r="AT41" s="328"/>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row>
    <row r="42" spans="1:80" ht="15" customHeight="1" x14ac:dyDescent="0.25">
      <c r="A42" s="49"/>
      <c r="B42" s="207"/>
      <c r="C42" s="207"/>
      <c r="D42" s="208"/>
      <c r="E42" s="306"/>
      <c r="F42" s="305"/>
      <c r="G42" s="305"/>
      <c r="H42" s="305"/>
      <c r="I42" s="305"/>
      <c r="J42" s="42" t="str">
        <f>IF(AND('Mapa final'!$Y$33="Baja",'Mapa final'!$AA$33="Leve"),CONCATENATE("R7C",'Mapa final'!$O$33),"")</f>
        <v/>
      </c>
      <c r="K42" s="43" t="str">
        <f>IF(AND('Mapa final'!$Y$34="Baja",'Mapa final'!$AA$34="Leve"),CONCATENATE("R7C",'Mapa final'!$O$34),"")</f>
        <v/>
      </c>
      <c r="L42" s="43" t="str">
        <f>IF(AND('Mapa final'!$Y$35="Baja",'Mapa final'!$AA$35="Leve"),CONCATENATE("R7C",'Mapa final'!$O$35),"")</f>
        <v/>
      </c>
      <c r="M42" s="43" t="str">
        <f>IF(AND('Mapa final'!$Y$36="Baja",'Mapa final'!$AA$36="Leve"),CONCATENATE("R7C",'Mapa final'!$O$36),"")</f>
        <v/>
      </c>
      <c r="N42" s="43" t="str">
        <f>IF(AND('Mapa final'!$Y$37="Baja",'Mapa final'!$AA$37="Leve"),CONCATENATE("R7C",'Mapa final'!$O$37),"")</f>
        <v/>
      </c>
      <c r="O42" s="44" t="str">
        <f>IF(AND('Mapa final'!$Y$38="Baja",'Mapa final'!$AA$38="Leve"),CONCATENATE("R7C",'Mapa final'!$O$38),"")</f>
        <v/>
      </c>
      <c r="P42" s="33" t="str">
        <f>IF(AND('Mapa final'!$Y$33="Baja",'Mapa final'!$AA$33="Menor"),CONCATENATE("R7C",'Mapa final'!$O$33),"")</f>
        <v/>
      </c>
      <c r="Q42" s="34" t="str">
        <f>IF(AND('Mapa final'!$Y$34="Baja",'Mapa final'!$AA$34="Menor"),CONCATENATE("R7C",'Mapa final'!$O$34),"")</f>
        <v/>
      </c>
      <c r="R42" s="34" t="str">
        <f>IF(AND('Mapa final'!$Y$35="Baja",'Mapa final'!$AA$35="Menor"),CONCATENATE("R7C",'Mapa final'!$O$35),"")</f>
        <v/>
      </c>
      <c r="S42" s="34" t="str">
        <f>IF(AND('Mapa final'!$Y$36="Baja",'Mapa final'!$AA$36="Menor"),CONCATENATE("R7C",'Mapa final'!$O$36),"")</f>
        <v/>
      </c>
      <c r="T42" s="34" t="str">
        <f>IF(AND('Mapa final'!$Y$37="Baja",'Mapa final'!$AA$37="Menor"),CONCATENATE("R7C",'Mapa final'!$O$37),"")</f>
        <v/>
      </c>
      <c r="U42" s="35" t="str">
        <f>IF(AND('Mapa final'!$Y$38="Baja",'Mapa final'!$AA$38="Menor"),CONCATENATE("R7C",'Mapa final'!$O$38),"")</f>
        <v/>
      </c>
      <c r="V42" s="33" t="str">
        <f>IF(AND('Mapa final'!$Y$33="Baja",'Mapa final'!$AA$33="Moderado"),CONCATENATE("R7C",'Mapa final'!$O$33),"")</f>
        <v/>
      </c>
      <c r="W42" s="34" t="str">
        <f>IF(AND('Mapa final'!$Y$34="Baja",'Mapa final'!$AA$34="Moderado"),CONCATENATE("R7C",'Mapa final'!$O$34),"")</f>
        <v/>
      </c>
      <c r="X42" s="34" t="str">
        <f>IF(AND('Mapa final'!$Y$35="Baja",'Mapa final'!$AA$35="Moderado"),CONCATENATE("R7C",'Mapa final'!$O$35),"")</f>
        <v/>
      </c>
      <c r="Y42" s="34" t="str">
        <f>IF(AND('Mapa final'!$Y$36="Baja",'Mapa final'!$AA$36="Moderado"),CONCATENATE("R7C",'Mapa final'!$O$36),"")</f>
        <v/>
      </c>
      <c r="Z42" s="34" t="str">
        <f>IF(AND('Mapa final'!$Y$37="Baja",'Mapa final'!$AA$37="Moderado"),CONCATENATE("R7C",'Mapa final'!$O$37),"")</f>
        <v/>
      </c>
      <c r="AA42" s="35" t="str">
        <f>IF(AND('Mapa final'!$Y$38="Baja",'Mapa final'!$AA$38="Moderado"),CONCATENATE("R7C",'Mapa final'!$O$38),"")</f>
        <v/>
      </c>
      <c r="AB42" s="18" t="str">
        <f>IF(AND('Mapa final'!$Y$33="Baja",'Mapa final'!$AA$33="Mayor"),CONCATENATE("R7C",'Mapa final'!$O$33),"")</f>
        <v/>
      </c>
      <c r="AC42" s="19" t="str">
        <f>IF(AND('Mapa final'!$Y$34="Baja",'Mapa final'!$AA$34="Mayor"),CONCATENATE("R7C",'Mapa final'!$O$34),"")</f>
        <v/>
      </c>
      <c r="AD42" s="19" t="str">
        <f>IF(AND('Mapa final'!$Y$35="Baja",'Mapa final'!$AA$35="Mayor"),CONCATENATE("R7C",'Mapa final'!$O$35),"")</f>
        <v/>
      </c>
      <c r="AE42" s="19" t="str">
        <f>IF(AND('Mapa final'!$Y$36="Baja",'Mapa final'!$AA$36="Mayor"),CONCATENATE("R7C",'Mapa final'!$O$36),"")</f>
        <v/>
      </c>
      <c r="AF42" s="19" t="str">
        <f>IF(AND('Mapa final'!$Y$37="Baja",'Mapa final'!$AA$37="Mayor"),CONCATENATE("R7C",'Mapa final'!$O$37),"")</f>
        <v/>
      </c>
      <c r="AG42" s="20" t="str">
        <f>IF(AND('Mapa final'!$Y$38="Baja",'Mapa final'!$AA$38="Mayor"),CONCATENATE("R7C",'Mapa final'!$O$38),"")</f>
        <v/>
      </c>
      <c r="AH42" s="21" t="str">
        <f>IF(AND('Mapa final'!$Y$33="Baja",'Mapa final'!$AA$33="Catastrófico"),CONCATENATE("R7C",'Mapa final'!$O$33),"")</f>
        <v/>
      </c>
      <c r="AI42" s="22" t="str">
        <f>IF(AND('Mapa final'!$Y$34="Baja",'Mapa final'!$AA$34="Catastrófico"),CONCATENATE("R7C",'Mapa final'!$O$34),"")</f>
        <v/>
      </c>
      <c r="AJ42" s="22" t="str">
        <f>IF(AND('Mapa final'!$Y$35="Baja",'Mapa final'!$AA$35="Catastrófico"),CONCATENATE("R7C",'Mapa final'!$O$35),"")</f>
        <v/>
      </c>
      <c r="AK42" s="22" t="str">
        <f>IF(AND('Mapa final'!$Y$36="Baja",'Mapa final'!$AA$36="Catastrófico"),CONCATENATE("R7C",'Mapa final'!$O$36),"")</f>
        <v/>
      </c>
      <c r="AL42" s="22" t="str">
        <f>IF(AND('Mapa final'!$Y$37="Baja",'Mapa final'!$AA$37="Catastrófico"),CONCATENATE("R7C",'Mapa final'!$O$37),"")</f>
        <v/>
      </c>
      <c r="AM42" s="23" t="str">
        <f>IF(AND('Mapa final'!$Y$38="Baja",'Mapa final'!$AA$38="Catastrófico"),CONCATENATE("R7C",'Mapa final'!$O$38),"")</f>
        <v/>
      </c>
      <c r="AN42" s="49"/>
      <c r="AO42" s="326"/>
      <c r="AP42" s="327"/>
      <c r="AQ42" s="327"/>
      <c r="AR42" s="327"/>
      <c r="AS42" s="327"/>
      <c r="AT42" s="328"/>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row>
    <row r="43" spans="1:80" ht="15" customHeight="1" x14ac:dyDescent="0.25">
      <c r="A43" s="49"/>
      <c r="B43" s="207"/>
      <c r="C43" s="207"/>
      <c r="D43" s="208"/>
      <c r="E43" s="306"/>
      <c r="F43" s="305"/>
      <c r="G43" s="305"/>
      <c r="H43" s="305"/>
      <c r="I43" s="305"/>
      <c r="J43" s="42" t="str">
        <f>IF(AND('Mapa final'!$Y$39="Baja",'Mapa final'!$AA$39="Leve"),CONCATENATE("R8C",'Mapa final'!$O$39),"")</f>
        <v/>
      </c>
      <c r="K43" s="43" t="str">
        <f>IF(AND('Mapa final'!$Y$40="Baja",'Mapa final'!$AA$40="Leve"),CONCATENATE("R8C",'Mapa final'!$O$40),"")</f>
        <v/>
      </c>
      <c r="L43" s="43" t="str">
        <f>IF(AND('Mapa final'!$Y$41="Baja",'Mapa final'!$AA$41="Leve"),CONCATENATE("R8C",'Mapa final'!$O$41),"")</f>
        <v/>
      </c>
      <c r="M43" s="43" t="str">
        <f>IF(AND('Mapa final'!$Y$42="Baja",'Mapa final'!$AA$42="Leve"),CONCATENATE("R8C",'Mapa final'!$O$42),"")</f>
        <v/>
      </c>
      <c r="N43" s="43" t="str">
        <f>IF(AND('Mapa final'!$Y$43="Baja",'Mapa final'!$AA$43="Leve"),CONCATENATE("R8C",'Mapa final'!$O$43),"")</f>
        <v/>
      </c>
      <c r="O43" s="44" t="str">
        <f>IF(AND('Mapa final'!$Y$44="Baja",'Mapa final'!$AA$44="Leve"),CONCATENATE("R8C",'Mapa final'!$O$44),"")</f>
        <v/>
      </c>
      <c r="P43" s="33" t="str">
        <f>IF(AND('Mapa final'!$Y$39="Baja",'Mapa final'!$AA$39="Menor"),CONCATENATE("R8C",'Mapa final'!$O$39),"")</f>
        <v/>
      </c>
      <c r="Q43" s="34" t="str">
        <f>IF(AND('Mapa final'!$Y$40="Baja",'Mapa final'!$AA$40="Menor"),CONCATENATE("R8C",'Mapa final'!$O$40),"")</f>
        <v/>
      </c>
      <c r="R43" s="34" t="str">
        <f>IF(AND('Mapa final'!$Y$41="Baja",'Mapa final'!$AA$41="Menor"),CONCATENATE("R8C",'Mapa final'!$O$41),"")</f>
        <v/>
      </c>
      <c r="S43" s="34" t="str">
        <f>IF(AND('Mapa final'!$Y$42="Baja",'Mapa final'!$AA$42="Menor"),CONCATENATE("R8C",'Mapa final'!$O$42),"")</f>
        <v/>
      </c>
      <c r="T43" s="34" t="str">
        <f>IF(AND('Mapa final'!$Y$43="Baja",'Mapa final'!$AA$43="Menor"),CONCATENATE("R8C",'Mapa final'!$O$43),"")</f>
        <v/>
      </c>
      <c r="U43" s="35" t="str">
        <f>IF(AND('Mapa final'!$Y$44="Baja",'Mapa final'!$AA$44="Menor"),CONCATENATE("R8C",'Mapa final'!$O$44),"")</f>
        <v/>
      </c>
      <c r="V43" s="33" t="str">
        <f>IF(AND('Mapa final'!$Y$39="Baja",'Mapa final'!$AA$39="Moderado"),CONCATENATE("R8C",'Mapa final'!$O$39),"")</f>
        <v/>
      </c>
      <c r="W43" s="34" t="str">
        <f>IF(AND('Mapa final'!$Y$40="Baja",'Mapa final'!$AA$40="Moderado"),CONCATENATE("R8C",'Mapa final'!$O$40),"")</f>
        <v/>
      </c>
      <c r="X43" s="34" t="str">
        <f>IF(AND('Mapa final'!$Y$41="Baja",'Mapa final'!$AA$41="Moderado"),CONCATENATE("R8C",'Mapa final'!$O$41),"")</f>
        <v/>
      </c>
      <c r="Y43" s="34" t="str">
        <f>IF(AND('Mapa final'!$Y$42="Baja",'Mapa final'!$AA$42="Moderado"),CONCATENATE("R8C",'Mapa final'!$O$42),"")</f>
        <v/>
      </c>
      <c r="Z43" s="34" t="str">
        <f>IF(AND('Mapa final'!$Y$43="Baja",'Mapa final'!$AA$43="Moderado"),CONCATENATE("R8C",'Mapa final'!$O$43),"")</f>
        <v/>
      </c>
      <c r="AA43" s="35" t="str">
        <f>IF(AND('Mapa final'!$Y$44="Baja",'Mapa final'!$AA$44="Moderado"),CONCATENATE("R8C",'Mapa final'!$O$44),"")</f>
        <v/>
      </c>
      <c r="AB43" s="18" t="str">
        <f>IF(AND('Mapa final'!$Y$39="Baja",'Mapa final'!$AA$39="Mayor"),CONCATENATE("R8C",'Mapa final'!$O$39),"")</f>
        <v/>
      </c>
      <c r="AC43" s="19" t="str">
        <f>IF(AND('Mapa final'!$Y$40="Baja",'Mapa final'!$AA$40="Mayor"),CONCATENATE("R8C",'Mapa final'!$O$40),"")</f>
        <v/>
      </c>
      <c r="AD43" s="19" t="str">
        <f>IF(AND('Mapa final'!$Y$41="Baja",'Mapa final'!$AA$41="Mayor"),CONCATENATE("R8C",'Mapa final'!$O$41),"")</f>
        <v/>
      </c>
      <c r="AE43" s="19" t="str">
        <f>IF(AND('Mapa final'!$Y$42="Baja",'Mapa final'!$AA$42="Mayor"),CONCATENATE("R8C",'Mapa final'!$O$42),"")</f>
        <v/>
      </c>
      <c r="AF43" s="19" t="str">
        <f>IF(AND('Mapa final'!$Y$43="Baja",'Mapa final'!$AA$43="Mayor"),CONCATENATE("R8C",'Mapa final'!$O$43),"")</f>
        <v/>
      </c>
      <c r="AG43" s="20" t="str">
        <f>IF(AND('Mapa final'!$Y$44="Baja",'Mapa final'!$AA$44="Mayor"),CONCATENATE("R8C",'Mapa final'!$O$44),"")</f>
        <v/>
      </c>
      <c r="AH43" s="21" t="str">
        <f>IF(AND('Mapa final'!$Y$39="Baja",'Mapa final'!$AA$39="Catastrófico"),CONCATENATE("R8C",'Mapa final'!$O$39),"")</f>
        <v/>
      </c>
      <c r="AI43" s="22" t="str">
        <f>IF(AND('Mapa final'!$Y$40="Baja",'Mapa final'!$AA$40="Catastrófico"),CONCATENATE("R8C",'Mapa final'!$O$40),"")</f>
        <v/>
      </c>
      <c r="AJ43" s="22" t="str">
        <f>IF(AND('Mapa final'!$Y$41="Baja",'Mapa final'!$AA$41="Catastrófico"),CONCATENATE("R8C",'Mapa final'!$O$41),"")</f>
        <v/>
      </c>
      <c r="AK43" s="22" t="str">
        <f>IF(AND('Mapa final'!$Y$42="Baja",'Mapa final'!$AA$42="Catastrófico"),CONCATENATE("R8C",'Mapa final'!$O$42),"")</f>
        <v/>
      </c>
      <c r="AL43" s="22" t="str">
        <f>IF(AND('Mapa final'!$Y$43="Baja",'Mapa final'!$AA$43="Catastrófico"),CONCATENATE("R8C",'Mapa final'!$O$43),"")</f>
        <v/>
      </c>
      <c r="AM43" s="23" t="str">
        <f>IF(AND('Mapa final'!$Y$44="Baja",'Mapa final'!$AA$44="Catastrófico"),CONCATENATE("R8C",'Mapa final'!$O$44),"")</f>
        <v/>
      </c>
      <c r="AN43" s="49"/>
      <c r="AO43" s="326"/>
      <c r="AP43" s="327"/>
      <c r="AQ43" s="327"/>
      <c r="AR43" s="327"/>
      <c r="AS43" s="327"/>
      <c r="AT43" s="328"/>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row>
    <row r="44" spans="1:80" ht="15" customHeight="1" x14ac:dyDescent="0.25">
      <c r="A44" s="49"/>
      <c r="B44" s="207"/>
      <c r="C44" s="207"/>
      <c r="D44" s="208"/>
      <c r="E44" s="306"/>
      <c r="F44" s="305"/>
      <c r="G44" s="305"/>
      <c r="H44" s="305"/>
      <c r="I44" s="305"/>
      <c r="J44" s="42" t="str">
        <f>IF(AND('Mapa final'!$Y$45="Baja",'Mapa final'!$AA$45="Leve"),CONCATENATE("R9C",'Mapa final'!$O$45),"")</f>
        <v/>
      </c>
      <c r="K44" s="43" t="str">
        <f>IF(AND('Mapa final'!$Y$46="Baja",'Mapa final'!$AA$46="Leve"),CONCATENATE("R9C",'Mapa final'!$O$46),"")</f>
        <v/>
      </c>
      <c r="L44" s="43" t="str">
        <f>IF(AND('Mapa final'!$Y$47="Baja",'Mapa final'!$AA$47="Leve"),CONCATENATE("R9C",'Mapa final'!$O$47),"")</f>
        <v/>
      </c>
      <c r="M44" s="43" t="str">
        <f>IF(AND('Mapa final'!$Y$48="Baja",'Mapa final'!$AA$48="Leve"),CONCATENATE("R9C",'Mapa final'!$O$48),"")</f>
        <v/>
      </c>
      <c r="N44" s="43" t="str">
        <f>IF(AND('Mapa final'!$Y$49="Baja",'Mapa final'!$AA$49="Leve"),CONCATENATE("R9C",'Mapa final'!$O$49),"")</f>
        <v/>
      </c>
      <c r="O44" s="44" t="str">
        <f>IF(AND('Mapa final'!$Y$50="Baja",'Mapa final'!$AA$50="Leve"),CONCATENATE("R9C",'Mapa final'!$O$50),"")</f>
        <v/>
      </c>
      <c r="P44" s="33" t="str">
        <f>IF(AND('Mapa final'!$Y$45="Baja",'Mapa final'!$AA$45="Menor"),CONCATENATE("R9C",'Mapa final'!$O$45),"")</f>
        <v/>
      </c>
      <c r="Q44" s="34" t="str">
        <f>IF(AND('Mapa final'!$Y$46="Baja",'Mapa final'!$AA$46="Menor"),CONCATENATE("R9C",'Mapa final'!$O$46),"")</f>
        <v/>
      </c>
      <c r="R44" s="34" t="str">
        <f>IF(AND('Mapa final'!$Y$47="Baja",'Mapa final'!$AA$47="Menor"),CONCATENATE("R9C",'Mapa final'!$O$47),"")</f>
        <v/>
      </c>
      <c r="S44" s="34" t="str">
        <f>IF(AND('Mapa final'!$Y$48="Baja",'Mapa final'!$AA$48="Menor"),CONCATENATE("R9C",'Mapa final'!$O$48),"")</f>
        <v/>
      </c>
      <c r="T44" s="34" t="str">
        <f>IF(AND('Mapa final'!$Y$49="Baja",'Mapa final'!$AA$49="Menor"),CONCATENATE("R9C",'Mapa final'!$O$49),"")</f>
        <v/>
      </c>
      <c r="U44" s="35" t="str">
        <f>IF(AND('Mapa final'!$Y$50="Baja",'Mapa final'!$AA$50="Menor"),CONCATENATE("R9C",'Mapa final'!$O$50),"")</f>
        <v/>
      </c>
      <c r="V44" s="33" t="str">
        <f>IF(AND('Mapa final'!$Y$45="Baja",'Mapa final'!$AA$45="Moderado"),CONCATENATE("R9C",'Mapa final'!$O$45),"")</f>
        <v/>
      </c>
      <c r="W44" s="34" t="str">
        <f>IF(AND('Mapa final'!$Y$46="Baja",'Mapa final'!$AA$46="Moderado"),CONCATENATE("R9C",'Mapa final'!$O$46),"")</f>
        <v/>
      </c>
      <c r="X44" s="34" t="str">
        <f>IF(AND('Mapa final'!$Y$47="Baja",'Mapa final'!$AA$47="Moderado"),CONCATENATE("R9C",'Mapa final'!$O$47),"")</f>
        <v/>
      </c>
      <c r="Y44" s="34" t="str">
        <f>IF(AND('Mapa final'!$Y$48="Baja",'Mapa final'!$AA$48="Moderado"),CONCATENATE("R9C",'Mapa final'!$O$48),"")</f>
        <v/>
      </c>
      <c r="Z44" s="34" t="str">
        <f>IF(AND('Mapa final'!$Y$49="Baja",'Mapa final'!$AA$49="Moderado"),CONCATENATE("R9C",'Mapa final'!$O$49),"")</f>
        <v/>
      </c>
      <c r="AA44" s="35" t="str">
        <f>IF(AND('Mapa final'!$Y$50="Baja",'Mapa final'!$AA$50="Moderado"),CONCATENATE("R9C",'Mapa final'!$O$50),"")</f>
        <v/>
      </c>
      <c r="AB44" s="18" t="str">
        <f>IF(AND('Mapa final'!$Y$45="Baja",'Mapa final'!$AA$45="Mayor"),CONCATENATE("R9C",'Mapa final'!$O$45),"")</f>
        <v/>
      </c>
      <c r="AC44" s="19" t="str">
        <f>IF(AND('Mapa final'!$Y$46="Baja",'Mapa final'!$AA$46="Mayor"),CONCATENATE("R9C",'Mapa final'!$O$46),"")</f>
        <v/>
      </c>
      <c r="AD44" s="19" t="str">
        <f>IF(AND('Mapa final'!$Y$47="Baja",'Mapa final'!$AA$47="Mayor"),CONCATENATE("R9C",'Mapa final'!$O$47),"")</f>
        <v/>
      </c>
      <c r="AE44" s="19" t="str">
        <f>IF(AND('Mapa final'!$Y$48="Baja",'Mapa final'!$AA$48="Mayor"),CONCATENATE("R9C",'Mapa final'!$O$48),"")</f>
        <v/>
      </c>
      <c r="AF44" s="19" t="str">
        <f>IF(AND('Mapa final'!$Y$49="Baja",'Mapa final'!$AA$49="Mayor"),CONCATENATE("R9C",'Mapa final'!$O$49),"")</f>
        <v/>
      </c>
      <c r="AG44" s="20" t="str">
        <f>IF(AND('Mapa final'!$Y$50="Baja",'Mapa final'!$AA$50="Mayor"),CONCATENATE("R9C",'Mapa final'!$O$50),"")</f>
        <v/>
      </c>
      <c r="AH44" s="21" t="str">
        <f>IF(AND('Mapa final'!$Y$45="Baja",'Mapa final'!$AA$45="Catastrófico"),CONCATENATE("R9C",'Mapa final'!$O$45),"")</f>
        <v/>
      </c>
      <c r="AI44" s="22" t="str">
        <f>IF(AND('Mapa final'!$Y$46="Baja",'Mapa final'!$AA$46="Catastrófico"),CONCATENATE("R9C",'Mapa final'!$O$46),"")</f>
        <v/>
      </c>
      <c r="AJ44" s="22" t="str">
        <f>IF(AND('Mapa final'!$Y$47="Baja",'Mapa final'!$AA$47="Catastrófico"),CONCATENATE("R9C",'Mapa final'!$O$47),"")</f>
        <v/>
      </c>
      <c r="AK44" s="22" t="str">
        <f>IF(AND('Mapa final'!$Y$48="Baja",'Mapa final'!$AA$48="Catastrófico"),CONCATENATE("R9C",'Mapa final'!$O$48),"")</f>
        <v/>
      </c>
      <c r="AL44" s="22" t="str">
        <f>IF(AND('Mapa final'!$Y$49="Baja",'Mapa final'!$AA$49="Catastrófico"),CONCATENATE("R9C",'Mapa final'!$O$49),"")</f>
        <v/>
      </c>
      <c r="AM44" s="23" t="str">
        <f>IF(AND('Mapa final'!$Y$50="Baja",'Mapa final'!$AA$50="Catastrófico"),CONCATENATE("R9C",'Mapa final'!$O$50),"")</f>
        <v/>
      </c>
      <c r="AN44" s="49"/>
      <c r="AO44" s="326"/>
      <c r="AP44" s="327"/>
      <c r="AQ44" s="327"/>
      <c r="AR44" s="327"/>
      <c r="AS44" s="327"/>
      <c r="AT44" s="328"/>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row>
    <row r="45" spans="1:80" ht="15.75" customHeight="1" thickBot="1" x14ac:dyDescent="0.3">
      <c r="A45" s="49"/>
      <c r="B45" s="207"/>
      <c r="C45" s="207"/>
      <c r="D45" s="208"/>
      <c r="E45" s="307"/>
      <c r="F45" s="308"/>
      <c r="G45" s="308"/>
      <c r="H45" s="308"/>
      <c r="I45" s="308"/>
      <c r="J45" s="45" t="str">
        <f>IF(AND('Mapa final'!$Y$51="Baja",'Mapa final'!$AA$51="Leve"),CONCATENATE("R10C",'Mapa final'!$O$51),"")</f>
        <v/>
      </c>
      <c r="K45" s="46" t="str">
        <f>IF(AND('Mapa final'!$Y$52="Baja",'Mapa final'!$AA$52="Leve"),CONCATENATE("R10C",'Mapa final'!$O$52),"")</f>
        <v/>
      </c>
      <c r="L45" s="46" t="str">
        <f>IF(AND('Mapa final'!$Y$53="Baja",'Mapa final'!$AA$53="Leve"),CONCATENATE("R10C",'Mapa final'!$O$53),"")</f>
        <v/>
      </c>
      <c r="M45" s="46" t="str">
        <f>IF(AND('Mapa final'!$Y$54="Baja",'Mapa final'!$AA$54="Leve"),CONCATENATE("R10C",'Mapa final'!$O$54),"")</f>
        <v/>
      </c>
      <c r="N45" s="46" t="str">
        <f>IF(AND('Mapa final'!$Y$55="Baja",'Mapa final'!$AA$55="Leve"),CONCATENATE("R10C",'Mapa final'!$O$55),"")</f>
        <v/>
      </c>
      <c r="O45" s="47" t="str">
        <f>IF(AND('Mapa final'!$Y$56="Baja",'Mapa final'!$AA$56="Leve"),CONCATENATE("R10C",'Mapa final'!$O$56),"")</f>
        <v/>
      </c>
      <c r="P45" s="33" t="str">
        <f>IF(AND('Mapa final'!$Y$51="Baja",'Mapa final'!$AA$51="Menor"),CONCATENATE("R10C",'Mapa final'!$O$51),"")</f>
        <v/>
      </c>
      <c r="Q45" s="34" t="str">
        <f>IF(AND('Mapa final'!$Y$52="Baja",'Mapa final'!$AA$52="Menor"),CONCATENATE("R10C",'Mapa final'!$O$52),"")</f>
        <v/>
      </c>
      <c r="R45" s="34" t="str">
        <f>IF(AND('Mapa final'!$Y$53="Baja",'Mapa final'!$AA$53="Menor"),CONCATENATE("R10C",'Mapa final'!$O$53),"")</f>
        <v/>
      </c>
      <c r="S45" s="34" t="str">
        <f>IF(AND('Mapa final'!$Y$54="Baja",'Mapa final'!$AA$54="Menor"),CONCATENATE("R10C",'Mapa final'!$O$54),"")</f>
        <v/>
      </c>
      <c r="T45" s="34" t="str">
        <f>IF(AND('Mapa final'!$Y$55="Baja",'Mapa final'!$AA$55="Menor"),CONCATENATE("R10C",'Mapa final'!$O$55),"")</f>
        <v/>
      </c>
      <c r="U45" s="35" t="str">
        <f>IF(AND('Mapa final'!$Y$56="Baja",'Mapa final'!$AA$56="Menor"),CONCATENATE("R10C",'Mapa final'!$O$56),"")</f>
        <v/>
      </c>
      <c r="V45" s="36" t="str">
        <f>IF(AND('Mapa final'!$Y$51="Baja",'Mapa final'!$AA$51="Moderado"),CONCATENATE("R10C",'Mapa final'!$O$51),"")</f>
        <v/>
      </c>
      <c r="W45" s="37" t="str">
        <f>IF(AND('Mapa final'!$Y$52="Baja",'Mapa final'!$AA$52="Moderado"),CONCATENATE("R10C",'Mapa final'!$O$52),"")</f>
        <v/>
      </c>
      <c r="X45" s="37" t="str">
        <f>IF(AND('Mapa final'!$Y$53="Baja",'Mapa final'!$AA$53="Moderado"),CONCATENATE("R10C",'Mapa final'!$O$53),"")</f>
        <v/>
      </c>
      <c r="Y45" s="37" t="str">
        <f>IF(AND('Mapa final'!$Y$54="Baja",'Mapa final'!$AA$54="Moderado"),CONCATENATE("R10C",'Mapa final'!$O$54),"")</f>
        <v/>
      </c>
      <c r="Z45" s="37" t="str">
        <f>IF(AND('Mapa final'!$Y$55="Baja",'Mapa final'!$AA$55="Moderado"),CONCATENATE("R10C",'Mapa final'!$O$55),"")</f>
        <v/>
      </c>
      <c r="AA45" s="38" t="str">
        <f>IF(AND('Mapa final'!$Y$56="Baja",'Mapa final'!$AA$56="Moderado"),CONCATENATE("R10C",'Mapa final'!$O$56),"")</f>
        <v/>
      </c>
      <c r="AB45" s="24" t="str">
        <f>IF(AND('Mapa final'!$Y$51="Baja",'Mapa final'!$AA$51="Mayor"),CONCATENATE("R10C",'Mapa final'!$O$51),"")</f>
        <v/>
      </c>
      <c r="AC45" s="25" t="str">
        <f>IF(AND('Mapa final'!$Y$52="Baja",'Mapa final'!$AA$52="Mayor"),CONCATENATE("R10C",'Mapa final'!$O$52),"")</f>
        <v/>
      </c>
      <c r="AD45" s="25" t="str">
        <f>IF(AND('Mapa final'!$Y$53="Baja",'Mapa final'!$AA$53="Mayor"),CONCATENATE("R10C",'Mapa final'!$O$53),"")</f>
        <v/>
      </c>
      <c r="AE45" s="25" t="str">
        <f>IF(AND('Mapa final'!$Y$54="Baja",'Mapa final'!$AA$54="Mayor"),CONCATENATE("R10C",'Mapa final'!$O$54),"")</f>
        <v/>
      </c>
      <c r="AF45" s="25" t="str">
        <f>IF(AND('Mapa final'!$Y$55="Baja",'Mapa final'!$AA$55="Mayor"),CONCATENATE("R10C",'Mapa final'!$O$55),"")</f>
        <v/>
      </c>
      <c r="AG45" s="26" t="str">
        <f>IF(AND('Mapa final'!$Y$56="Baja",'Mapa final'!$AA$56="Mayor"),CONCATENATE("R10C",'Mapa final'!$O$56),"")</f>
        <v/>
      </c>
      <c r="AH45" s="27" t="str">
        <f>IF(AND('Mapa final'!$Y$51="Baja",'Mapa final'!$AA$51="Catastrófico"),CONCATENATE("R10C",'Mapa final'!$O$51),"")</f>
        <v/>
      </c>
      <c r="AI45" s="28" t="str">
        <f>IF(AND('Mapa final'!$Y$52="Baja",'Mapa final'!$AA$52="Catastrófico"),CONCATENATE("R10C",'Mapa final'!$O$52),"")</f>
        <v/>
      </c>
      <c r="AJ45" s="28" t="str">
        <f>IF(AND('Mapa final'!$Y$53="Baja",'Mapa final'!$AA$53="Catastrófico"),CONCATENATE("R10C",'Mapa final'!$O$53),"")</f>
        <v/>
      </c>
      <c r="AK45" s="28" t="str">
        <f>IF(AND('Mapa final'!$Y$54="Baja",'Mapa final'!$AA$54="Catastrófico"),CONCATENATE("R10C",'Mapa final'!$O$54),"")</f>
        <v/>
      </c>
      <c r="AL45" s="28" t="str">
        <f>IF(AND('Mapa final'!$Y$55="Baja",'Mapa final'!$AA$55="Catastrófico"),CONCATENATE("R10C",'Mapa final'!$O$55),"")</f>
        <v/>
      </c>
      <c r="AM45" s="29" t="str">
        <f>IF(AND('Mapa final'!$Y$56="Baja",'Mapa final'!$AA$56="Catastrófico"),CONCATENATE("R10C",'Mapa final'!$O$56),"")</f>
        <v/>
      </c>
      <c r="AN45" s="49"/>
      <c r="AO45" s="329"/>
      <c r="AP45" s="330"/>
      <c r="AQ45" s="330"/>
      <c r="AR45" s="330"/>
      <c r="AS45" s="330"/>
      <c r="AT45" s="331"/>
    </row>
    <row r="46" spans="1:80" ht="46.5" customHeight="1" x14ac:dyDescent="0.35">
      <c r="A46" s="49"/>
      <c r="B46" s="207"/>
      <c r="C46" s="207"/>
      <c r="D46" s="208"/>
      <c r="E46" s="302" t="s">
        <v>109</v>
      </c>
      <c r="F46" s="303"/>
      <c r="G46" s="303"/>
      <c r="H46" s="303"/>
      <c r="I46" s="320"/>
      <c r="J46" s="39" t="e">
        <f>IF(AND('Mapa final'!#REF!="Muy Baja",'Mapa final'!#REF!="Leve"),CONCATENATE("R1C",'Mapa final'!#REF!),"")</f>
        <v>#REF!</v>
      </c>
      <c r="K46" s="40" t="e">
        <f>IF(AND('Mapa final'!#REF!="Muy Baja",'Mapa final'!#REF!="Leve"),CONCATENATE("R1C",'Mapa final'!#REF!),"")</f>
        <v>#REF!</v>
      </c>
      <c r="L46" s="40" t="e">
        <f>IF(AND('Mapa final'!#REF!="Muy Baja",'Mapa final'!#REF!="Leve"),CONCATENATE("R1C",'Mapa final'!#REF!),"")</f>
        <v>#REF!</v>
      </c>
      <c r="M46" s="40" t="e">
        <f>IF(AND('Mapa final'!#REF!="Muy Baja",'Mapa final'!#REF!="Leve"),CONCATENATE("R1C",'Mapa final'!#REF!),"")</f>
        <v>#REF!</v>
      </c>
      <c r="N46" s="40" t="e">
        <f>IF(AND('Mapa final'!#REF!="Muy Baja",'Mapa final'!#REF!="Leve"),CONCATENATE("R1C",'Mapa final'!#REF!),"")</f>
        <v>#REF!</v>
      </c>
      <c r="O46" s="41" t="e">
        <f>IF(AND('Mapa final'!#REF!="Muy Baja",'Mapa final'!#REF!="Leve"),CONCATENATE("R1C",'Mapa final'!#REF!),"")</f>
        <v>#REF!</v>
      </c>
      <c r="P46" s="39" t="e">
        <f>IF(AND('Mapa final'!#REF!="Muy Baja",'Mapa final'!#REF!="Menor"),CONCATENATE("R1C",'Mapa final'!#REF!),"")</f>
        <v>#REF!</v>
      </c>
      <c r="Q46" s="40" t="e">
        <f>IF(AND('Mapa final'!#REF!="Muy Baja",'Mapa final'!#REF!="Menor"),CONCATENATE("R1C",'Mapa final'!#REF!),"")</f>
        <v>#REF!</v>
      </c>
      <c r="R46" s="40" t="e">
        <f>IF(AND('Mapa final'!#REF!="Muy Baja",'Mapa final'!#REF!="Menor"),CONCATENATE("R1C",'Mapa final'!#REF!),"")</f>
        <v>#REF!</v>
      </c>
      <c r="S46" s="40" t="e">
        <f>IF(AND('Mapa final'!#REF!="Muy Baja",'Mapa final'!#REF!="Menor"),CONCATENATE("R1C",'Mapa final'!#REF!),"")</f>
        <v>#REF!</v>
      </c>
      <c r="T46" s="40" t="e">
        <f>IF(AND('Mapa final'!#REF!="Muy Baja",'Mapa final'!#REF!="Menor"),CONCATENATE("R1C",'Mapa final'!#REF!),"")</f>
        <v>#REF!</v>
      </c>
      <c r="U46" s="41" t="e">
        <f>IF(AND('Mapa final'!#REF!="Muy Baja",'Mapa final'!#REF!="Menor"),CONCATENATE("R1C",'Mapa final'!#REF!),"")</f>
        <v>#REF!</v>
      </c>
      <c r="V46" s="30" t="e">
        <f>IF(AND('Mapa final'!#REF!="Muy Baja",'Mapa final'!#REF!="Moderado"),CONCATENATE("R1C",'Mapa final'!#REF!),"")</f>
        <v>#REF!</v>
      </c>
      <c r="W46" s="48" t="e">
        <f>IF(AND('Mapa final'!#REF!="Muy Baja",'Mapa final'!#REF!="Moderado"),CONCATENATE("R1C",'Mapa final'!#REF!),"")</f>
        <v>#REF!</v>
      </c>
      <c r="X46" s="31" t="e">
        <f>IF(AND('Mapa final'!#REF!="Muy Baja",'Mapa final'!#REF!="Moderado"),CONCATENATE("R1C",'Mapa final'!#REF!),"")</f>
        <v>#REF!</v>
      </c>
      <c r="Y46" s="31" t="e">
        <f>IF(AND('Mapa final'!#REF!="Muy Baja",'Mapa final'!#REF!="Moderado"),CONCATENATE("R1C",'Mapa final'!#REF!),"")</f>
        <v>#REF!</v>
      </c>
      <c r="Z46" s="31" t="e">
        <f>IF(AND('Mapa final'!#REF!="Muy Baja",'Mapa final'!#REF!="Moderado"),CONCATENATE("R1C",'Mapa final'!#REF!),"")</f>
        <v>#REF!</v>
      </c>
      <c r="AA46" s="32" t="e">
        <f>IF(AND('Mapa final'!#REF!="Muy Baja",'Mapa final'!#REF!="Moderado"),CONCATENATE("R1C",'Mapa final'!#REF!),"")</f>
        <v>#REF!</v>
      </c>
      <c r="AB46" s="12" t="e">
        <f>IF(AND('Mapa final'!#REF!="Muy Baja",'Mapa final'!#REF!="Mayor"),CONCATENATE("R1C",'Mapa final'!#REF!),"")</f>
        <v>#REF!</v>
      </c>
      <c r="AC46" s="13" t="e">
        <f>IF(AND('Mapa final'!#REF!="Muy Baja",'Mapa final'!#REF!="Mayor"),CONCATENATE("R1C",'Mapa final'!#REF!),"")</f>
        <v>#REF!</v>
      </c>
      <c r="AD46" s="13" t="e">
        <f>IF(AND('Mapa final'!#REF!="Muy Baja",'Mapa final'!#REF!="Mayor"),CONCATENATE("R1C",'Mapa final'!#REF!),"")</f>
        <v>#REF!</v>
      </c>
      <c r="AE46" s="13" t="e">
        <f>IF(AND('Mapa final'!#REF!="Muy Baja",'Mapa final'!#REF!="Mayor"),CONCATENATE("R1C",'Mapa final'!#REF!),"")</f>
        <v>#REF!</v>
      </c>
      <c r="AF46" s="13" t="e">
        <f>IF(AND('Mapa final'!#REF!="Muy Baja",'Mapa final'!#REF!="Mayor"),CONCATENATE("R1C",'Mapa final'!#REF!),"")</f>
        <v>#REF!</v>
      </c>
      <c r="AG46" s="14" t="e">
        <f>IF(AND('Mapa final'!#REF!="Muy Baja",'Mapa final'!#REF!="Mayor"),CONCATENATE("R1C",'Mapa final'!#REF!),"")</f>
        <v>#REF!</v>
      </c>
      <c r="AH46" s="15" t="e">
        <f>IF(AND('Mapa final'!#REF!="Muy Baja",'Mapa final'!#REF!="Catastrófico"),CONCATENATE("R1C",'Mapa final'!#REF!),"")</f>
        <v>#REF!</v>
      </c>
      <c r="AI46" s="16" t="e">
        <f>IF(AND('Mapa final'!#REF!="Muy Baja",'Mapa final'!#REF!="Catastrófico"),CONCATENATE("R1C",'Mapa final'!#REF!),"")</f>
        <v>#REF!</v>
      </c>
      <c r="AJ46" s="16" t="e">
        <f>IF(AND('Mapa final'!#REF!="Muy Baja",'Mapa final'!#REF!="Catastrófico"),CONCATENATE("R1C",'Mapa final'!#REF!),"")</f>
        <v>#REF!</v>
      </c>
      <c r="AK46" s="16" t="e">
        <f>IF(AND('Mapa final'!#REF!="Muy Baja",'Mapa final'!#REF!="Catastrófico"),CONCATENATE("R1C",'Mapa final'!#REF!),"")</f>
        <v>#REF!</v>
      </c>
      <c r="AL46" s="16" t="e">
        <f>IF(AND('Mapa final'!#REF!="Muy Baja",'Mapa final'!#REF!="Catastrófico"),CONCATENATE("R1C",'Mapa final'!#REF!),"")</f>
        <v>#REF!</v>
      </c>
      <c r="AM46" s="17" t="e">
        <f>IF(AND('Mapa final'!#REF!="Muy Baja",'Mapa final'!#REF!="Catastrófico"),CONCATENATE("R1C",'Mapa final'!#REF!),"")</f>
        <v>#REF!</v>
      </c>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row>
    <row r="47" spans="1:80" ht="46.5" customHeight="1" x14ac:dyDescent="0.25">
      <c r="A47" s="49"/>
      <c r="B47" s="207"/>
      <c r="C47" s="207"/>
      <c r="D47" s="208"/>
      <c r="E47" s="304"/>
      <c r="F47" s="305"/>
      <c r="G47" s="305"/>
      <c r="H47" s="305"/>
      <c r="I47" s="321"/>
      <c r="J47" s="42" t="e">
        <f>IF(AND('Mapa final'!#REF!="Muy Baja",'Mapa final'!#REF!="Leve"),CONCATENATE("R2C",'Mapa final'!#REF!),"")</f>
        <v>#REF!</v>
      </c>
      <c r="K47" s="43" t="e">
        <f>IF(AND('Mapa final'!#REF!="Muy Baja",'Mapa final'!#REF!="Leve"),CONCATENATE("R2C",'Mapa final'!#REF!),"")</f>
        <v>#REF!</v>
      </c>
      <c r="L47" s="43" t="e">
        <f>IF(AND('Mapa final'!#REF!="Muy Baja",'Mapa final'!#REF!="Leve"),CONCATENATE("R2C",'Mapa final'!#REF!),"")</f>
        <v>#REF!</v>
      </c>
      <c r="M47" s="43" t="e">
        <f>IF(AND('Mapa final'!#REF!="Muy Baja",'Mapa final'!#REF!="Leve"),CONCATENATE("R2C",'Mapa final'!#REF!),"")</f>
        <v>#REF!</v>
      </c>
      <c r="N47" s="43" t="e">
        <f>IF(AND('Mapa final'!#REF!="Muy Baja",'Mapa final'!#REF!="Leve"),CONCATENATE("R2C",'Mapa final'!#REF!),"")</f>
        <v>#REF!</v>
      </c>
      <c r="O47" s="44" t="e">
        <f>IF(AND('Mapa final'!#REF!="Muy Baja",'Mapa final'!#REF!="Leve"),CONCATENATE("R2C",'Mapa final'!#REF!),"")</f>
        <v>#REF!</v>
      </c>
      <c r="P47" s="42" t="e">
        <f>IF(AND('Mapa final'!#REF!="Muy Baja",'Mapa final'!#REF!="Menor"),CONCATENATE("R2C",'Mapa final'!#REF!),"")</f>
        <v>#REF!</v>
      </c>
      <c r="Q47" s="43" t="e">
        <f>IF(AND('Mapa final'!#REF!="Muy Baja",'Mapa final'!#REF!="Menor"),CONCATENATE("R2C",'Mapa final'!#REF!),"")</f>
        <v>#REF!</v>
      </c>
      <c r="R47" s="43" t="e">
        <f>IF(AND('Mapa final'!#REF!="Muy Baja",'Mapa final'!#REF!="Menor"),CONCATENATE("R2C",'Mapa final'!#REF!),"")</f>
        <v>#REF!</v>
      </c>
      <c r="S47" s="43" t="e">
        <f>IF(AND('Mapa final'!#REF!="Muy Baja",'Mapa final'!#REF!="Menor"),CONCATENATE("R2C",'Mapa final'!#REF!),"")</f>
        <v>#REF!</v>
      </c>
      <c r="T47" s="43" t="e">
        <f>IF(AND('Mapa final'!#REF!="Muy Baja",'Mapa final'!#REF!="Menor"),CONCATENATE("R2C",'Mapa final'!#REF!),"")</f>
        <v>#REF!</v>
      </c>
      <c r="U47" s="44" t="e">
        <f>IF(AND('Mapa final'!#REF!="Muy Baja",'Mapa final'!#REF!="Menor"),CONCATENATE("R2C",'Mapa final'!#REF!),"")</f>
        <v>#REF!</v>
      </c>
      <c r="V47" s="33" t="e">
        <f>IF(AND('Mapa final'!#REF!="Muy Baja",'Mapa final'!#REF!="Moderado"),CONCATENATE("R2C",'Mapa final'!#REF!),"")</f>
        <v>#REF!</v>
      </c>
      <c r="W47" s="34" t="e">
        <f>IF(AND('Mapa final'!#REF!="Muy Baja",'Mapa final'!#REF!="Moderado"),CONCATENATE("R2C",'Mapa final'!#REF!),"")</f>
        <v>#REF!</v>
      </c>
      <c r="X47" s="34" t="e">
        <f>IF(AND('Mapa final'!#REF!="Muy Baja",'Mapa final'!#REF!="Moderado"),CONCATENATE("R2C",'Mapa final'!#REF!),"")</f>
        <v>#REF!</v>
      </c>
      <c r="Y47" s="34" t="e">
        <f>IF(AND('Mapa final'!#REF!="Muy Baja",'Mapa final'!#REF!="Moderado"),CONCATENATE("R2C",'Mapa final'!#REF!),"")</f>
        <v>#REF!</v>
      </c>
      <c r="Z47" s="34" t="e">
        <f>IF(AND('Mapa final'!#REF!="Muy Baja",'Mapa final'!#REF!="Moderado"),CONCATENATE("R2C",'Mapa final'!#REF!),"")</f>
        <v>#REF!</v>
      </c>
      <c r="AA47" s="35" t="e">
        <f>IF(AND('Mapa final'!#REF!="Muy Baja",'Mapa final'!#REF!="Moderado"),CONCATENATE("R2C",'Mapa final'!#REF!),"")</f>
        <v>#REF!</v>
      </c>
      <c r="AB47" s="18" t="e">
        <f>IF(AND('Mapa final'!#REF!="Muy Baja",'Mapa final'!#REF!="Mayor"),CONCATENATE("R2C",'Mapa final'!#REF!),"")</f>
        <v>#REF!</v>
      </c>
      <c r="AC47" s="19" t="e">
        <f>IF(AND('Mapa final'!#REF!="Muy Baja",'Mapa final'!#REF!="Mayor"),CONCATENATE("R2C",'Mapa final'!#REF!),"")</f>
        <v>#REF!</v>
      </c>
      <c r="AD47" s="19" t="e">
        <f>IF(AND('Mapa final'!#REF!="Muy Baja",'Mapa final'!#REF!="Mayor"),CONCATENATE("R2C",'Mapa final'!#REF!),"")</f>
        <v>#REF!</v>
      </c>
      <c r="AE47" s="19" t="e">
        <f>IF(AND('Mapa final'!#REF!="Muy Baja",'Mapa final'!#REF!="Mayor"),CONCATENATE("R2C",'Mapa final'!#REF!),"")</f>
        <v>#REF!</v>
      </c>
      <c r="AF47" s="19" t="e">
        <f>IF(AND('Mapa final'!#REF!="Muy Baja",'Mapa final'!#REF!="Mayor"),CONCATENATE("R2C",'Mapa final'!#REF!),"")</f>
        <v>#REF!</v>
      </c>
      <c r="AG47" s="20" t="e">
        <f>IF(AND('Mapa final'!#REF!="Muy Baja",'Mapa final'!#REF!="Mayor"),CONCATENATE("R2C",'Mapa final'!#REF!),"")</f>
        <v>#REF!</v>
      </c>
      <c r="AH47" s="21" t="e">
        <f>IF(AND('Mapa final'!#REF!="Muy Baja",'Mapa final'!#REF!="Catastrófico"),CONCATENATE("R2C",'Mapa final'!#REF!),"")</f>
        <v>#REF!</v>
      </c>
      <c r="AI47" s="22" t="e">
        <f>IF(AND('Mapa final'!#REF!="Muy Baja",'Mapa final'!#REF!="Catastrófico"),CONCATENATE("R2C",'Mapa final'!#REF!),"")</f>
        <v>#REF!</v>
      </c>
      <c r="AJ47" s="22" t="e">
        <f>IF(AND('Mapa final'!#REF!="Muy Baja",'Mapa final'!#REF!="Catastrófico"),CONCATENATE("R2C",'Mapa final'!#REF!),"")</f>
        <v>#REF!</v>
      </c>
      <c r="AK47" s="22" t="e">
        <f>IF(AND('Mapa final'!#REF!="Muy Baja",'Mapa final'!#REF!="Catastrófico"),CONCATENATE("R2C",'Mapa final'!#REF!),"")</f>
        <v>#REF!</v>
      </c>
      <c r="AL47" s="22" t="e">
        <f>IF(AND('Mapa final'!#REF!="Muy Baja",'Mapa final'!#REF!="Catastrófico"),CONCATENATE("R2C",'Mapa final'!#REF!),"")</f>
        <v>#REF!</v>
      </c>
      <c r="AM47" s="23" t="e">
        <f>IF(AND('Mapa final'!#REF!="Muy Baja",'Mapa final'!#REF!="Catastrófico"),CONCATENATE("R2C",'Mapa final'!#REF!),"")</f>
        <v>#REF!</v>
      </c>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row>
    <row r="48" spans="1:80" ht="15" customHeight="1" x14ac:dyDescent="0.25">
      <c r="A48" s="49"/>
      <c r="B48" s="207"/>
      <c r="C48" s="207"/>
      <c r="D48" s="208"/>
      <c r="E48" s="304"/>
      <c r="F48" s="305"/>
      <c r="G48" s="305"/>
      <c r="H48" s="305"/>
      <c r="I48" s="321"/>
      <c r="J48" s="42" t="str">
        <f ca="1">IF(AND('Mapa final'!$Y$9="Muy Baja",'Mapa final'!$AA$9="Leve"),CONCATENATE("R3C",'Mapa final'!$O$9),"")</f>
        <v/>
      </c>
      <c r="K48" s="43" t="str">
        <f ca="1">IF(AND('Mapa final'!$Y$10="Muy Baja",'Mapa final'!$AA$10="Leve"),CONCATENATE("R3C",'Mapa final'!$O$10),"")</f>
        <v/>
      </c>
      <c r="L48" s="43" t="str">
        <f ca="1">IF(AND('Mapa final'!$Y$11="Muy Baja",'Mapa final'!$AA$11="Leve"),CONCATENATE("R3C",'Mapa final'!$O$11),"")</f>
        <v/>
      </c>
      <c r="M48" s="43" t="str">
        <f>IF(AND('Mapa final'!$Y$12="Muy Baja",'Mapa final'!$AA$12="Leve"),CONCATENATE("R3C",'Mapa final'!$O$12),"")</f>
        <v/>
      </c>
      <c r="N48" s="43" t="str">
        <f>IF(AND('Mapa final'!$Y$13="Muy Baja",'Mapa final'!$AA$13="Leve"),CONCATENATE("R3C",'Mapa final'!$O$13),"")</f>
        <v/>
      </c>
      <c r="O48" s="44" t="str">
        <f>IF(AND('Mapa final'!$Y$14="Muy Baja",'Mapa final'!$AA$14="Leve"),CONCATENATE("R3C",'Mapa final'!$O$14),"")</f>
        <v/>
      </c>
      <c r="P48" s="42" t="str">
        <f ca="1">IF(AND('Mapa final'!$Y$9="Muy Baja",'Mapa final'!$AA$9="Menor"),CONCATENATE("R3C",'Mapa final'!$O$9),"")</f>
        <v/>
      </c>
      <c r="Q48" s="43" t="str">
        <f ca="1">IF(AND('Mapa final'!$Y$10="Muy Baja",'Mapa final'!$AA$10="Menor"),CONCATENATE("R3C",'Mapa final'!$O$10),"")</f>
        <v/>
      </c>
      <c r="R48" s="43" t="str">
        <f ca="1">IF(AND('Mapa final'!$Y$11="Muy Baja",'Mapa final'!$AA$11="Menor"),CONCATENATE("R3C",'Mapa final'!$O$11),"")</f>
        <v/>
      </c>
      <c r="S48" s="43" t="str">
        <f>IF(AND('Mapa final'!$Y$12="Muy Baja",'Mapa final'!$AA$12="Menor"),CONCATENATE("R3C",'Mapa final'!$O$12),"")</f>
        <v/>
      </c>
      <c r="T48" s="43" t="str">
        <f>IF(AND('Mapa final'!$Y$13="Muy Baja",'Mapa final'!$AA$13="Menor"),CONCATENATE("R3C",'Mapa final'!$O$13),"")</f>
        <v/>
      </c>
      <c r="U48" s="44" t="str">
        <f>IF(AND('Mapa final'!$Y$14="Muy Baja",'Mapa final'!$AA$14="Menor"),CONCATENATE("R3C",'Mapa final'!$O$14),"")</f>
        <v/>
      </c>
      <c r="V48" s="33" t="str">
        <f ca="1">IF(AND('Mapa final'!$Y$9="Muy Baja",'Mapa final'!$AA$9="Moderado"),CONCATENATE("R3C",'Mapa final'!$O$9),"")</f>
        <v/>
      </c>
      <c r="W48" s="34" t="str">
        <f ca="1">IF(AND('Mapa final'!$Y$10="Muy Baja",'Mapa final'!$AA$10="Moderado"),CONCATENATE("R3C",'Mapa final'!$O$10),"")</f>
        <v/>
      </c>
      <c r="X48" s="34" t="str">
        <f ca="1">IF(AND('Mapa final'!$Y$11="Muy Baja",'Mapa final'!$AA$11="Moderado"),CONCATENATE("R3C",'Mapa final'!$O$11),"")</f>
        <v/>
      </c>
      <c r="Y48" s="34" t="str">
        <f>IF(AND('Mapa final'!$Y$12="Muy Baja",'Mapa final'!$AA$12="Moderado"),CONCATENATE("R3C",'Mapa final'!$O$12),"")</f>
        <v/>
      </c>
      <c r="Z48" s="34" t="str">
        <f>IF(AND('Mapa final'!$Y$13="Muy Baja",'Mapa final'!$AA$13="Moderado"),CONCATENATE("R3C",'Mapa final'!$O$13),"")</f>
        <v/>
      </c>
      <c r="AA48" s="35" t="str">
        <f>IF(AND('Mapa final'!$Y$14="Muy Baja",'Mapa final'!$AA$14="Moderado"),CONCATENATE("R3C",'Mapa final'!$O$14),"")</f>
        <v/>
      </c>
      <c r="AB48" s="18" t="str">
        <f ca="1">IF(AND('Mapa final'!$Y$9="Muy Baja",'Mapa final'!$AA$9="Mayor"),CONCATENATE("R3C",'Mapa final'!$O$9),"")</f>
        <v/>
      </c>
      <c r="AC48" s="19" t="str">
        <f ca="1">IF(AND('Mapa final'!$Y$10="Muy Baja",'Mapa final'!$AA$10="Mayor"),CONCATENATE("R3C",'Mapa final'!$O$10),"")</f>
        <v/>
      </c>
      <c r="AD48" s="19" t="str">
        <f ca="1">IF(AND('Mapa final'!$Y$11="Muy Baja",'Mapa final'!$AA$11="Mayor"),CONCATENATE("R3C",'Mapa final'!$O$11),"")</f>
        <v/>
      </c>
      <c r="AE48" s="19" t="str">
        <f>IF(AND('Mapa final'!$Y$12="Muy Baja",'Mapa final'!$AA$12="Mayor"),CONCATENATE("R3C",'Mapa final'!$O$12),"")</f>
        <v/>
      </c>
      <c r="AF48" s="19" t="str">
        <f>IF(AND('Mapa final'!$Y$13="Muy Baja",'Mapa final'!$AA$13="Mayor"),CONCATENATE("R3C",'Mapa final'!$O$13),"")</f>
        <v/>
      </c>
      <c r="AG48" s="20" t="str">
        <f>IF(AND('Mapa final'!$Y$14="Muy Baja",'Mapa final'!$AA$14="Mayor"),CONCATENATE("R3C",'Mapa final'!$O$14),"")</f>
        <v/>
      </c>
      <c r="AH48" s="21" t="str">
        <f ca="1">IF(AND('Mapa final'!$Y$9="Muy Baja",'Mapa final'!$AA$9="Catastrófico"),CONCATENATE("R3C",'Mapa final'!$O$9),"")</f>
        <v/>
      </c>
      <c r="AI48" s="22" t="str">
        <f ca="1">IF(AND('Mapa final'!$Y$10="Muy Baja",'Mapa final'!$AA$10="Catastrófico"),CONCATENATE("R3C",'Mapa final'!$O$10),"")</f>
        <v/>
      </c>
      <c r="AJ48" s="22" t="str">
        <f ca="1">IF(AND('Mapa final'!$Y$11="Muy Baja",'Mapa final'!$AA$11="Catastrófico"),CONCATENATE("R3C",'Mapa final'!$O$11),"")</f>
        <v/>
      </c>
      <c r="AK48" s="22" t="str">
        <f>IF(AND('Mapa final'!$Y$12="Muy Baja",'Mapa final'!$AA$12="Catastrófico"),CONCATENATE("R3C",'Mapa final'!$O$12),"")</f>
        <v/>
      </c>
      <c r="AL48" s="22" t="str">
        <f>IF(AND('Mapa final'!$Y$13="Muy Baja",'Mapa final'!$AA$13="Catastrófico"),CONCATENATE("R3C",'Mapa final'!$O$13),"")</f>
        <v/>
      </c>
      <c r="AM48" s="23" t="str">
        <f>IF(AND('Mapa final'!$Y$14="Muy Baja",'Mapa final'!$AA$14="Catastrófico"),CONCATENATE("R3C",'Mapa final'!$O$14),"")</f>
        <v/>
      </c>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row>
    <row r="49" spans="1:80" ht="15" customHeight="1" x14ac:dyDescent="0.25">
      <c r="A49" s="49"/>
      <c r="B49" s="207"/>
      <c r="C49" s="207"/>
      <c r="D49" s="208"/>
      <c r="E49" s="306"/>
      <c r="F49" s="305"/>
      <c r="G49" s="305"/>
      <c r="H49" s="305"/>
      <c r="I49" s="321"/>
      <c r="J49" s="42" t="str">
        <f ca="1">IF(AND('Mapa final'!$Y$15="Muy Baja",'Mapa final'!$AA$15="Leve"),CONCATENATE("R4C",'Mapa final'!$O$15),"")</f>
        <v/>
      </c>
      <c r="K49" s="43" t="str">
        <f ca="1">IF(AND('Mapa final'!$Y$16="Muy Baja",'Mapa final'!$AA$16="Leve"),CONCATENATE("R4C",'Mapa final'!$O$16),"")</f>
        <v/>
      </c>
      <c r="L49" s="43" t="str">
        <f ca="1">IF(AND('Mapa final'!$Y$17="Muy Baja",'Mapa final'!$AA$17="Leve"),CONCATENATE("R4C",'Mapa final'!$O$17),"")</f>
        <v/>
      </c>
      <c r="M49" s="43" t="str">
        <f>IF(AND('Mapa final'!$Y$18="Muy Baja",'Mapa final'!$AA$18="Leve"),CONCATENATE("R4C",'Mapa final'!$O$18),"")</f>
        <v/>
      </c>
      <c r="N49" s="43" t="str">
        <f>IF(AND('Mapa final'!$Y$19="Muy Baja",'Mapa final'!$AA$19="Leve"),CONCATENATE("R4C",'Mapa final'!$O$19),"")</f>
        <v/>
      </c>
      <c r="O49" s="44" t="str">
        <f>IF(AND('Mapa final'!$Y$20="Muy Baja",'Mapa final'!$AA$20="Leve"),CONCATENATE("R4C",'Mapa final'!$O$20),"")</f>
        <v/>
      </c>
      <c r="P49" s="42" t="str">
        <f ca="1">IF(AND('Mapa final'!$Y$15="Muy Baja",'Mapa final'!$AA$15="Menor"),CONCATENATE("R4C",'Mapa final'!$O$15),"")</f>
        <v/>
      </c>
      <c r="Q49" s="43" t="str">
        <f ca="1">IF(AND('Mapa final'!$Y$16="Muy Baja",'Mapa final'!$AA$16="Menor"),CONCATENATE("R4C",'Mapa final'!$O$16),"")</f>
        <v/>
      </c>
      <c r="R49" s="43" t="str">
        <f ca="1">IF(AND('Mapa final'!$Y$17="Muy Baja",'Mapa final'!$AA$17="Menor"),CONCATENATE("R4C",'Mapa final'!$O$17),"")</f>
        <v/>
      </c>
      <c r="S49" s="43" t="str">
        <f>IF(AND('Mapa final'!$Y$18="Muy Baja",'Mapa final'!$AA$18="Menor"),CONCATENATE("R4C",'Mapa final'!$O$18),"")</f>
        <v/>
      </c>
      <c r="T49" s="43" t="str">
        <f>IF(AND('Mapa final'!$Y$19="Muy Baja",'Mapa final'!$AA$19="Menor"),CONCATENATE("R4C",'Mapa final'!$O$19),"")</f>
        <v/>
      </c>
      <c r="U49" s="44" t="str">
        <f>IF(AND('Mapa final'!$Y$20="Muy Baja",'Mapa final'!$AA$20="Menor"),CONCATENATE("R4C",'Mapa final'!$O$20),"")</f>
        <v/>
      </c>
      <c r="V49" s="33" t="str">
        <f ca="1">IF(AND('Mapa final'!$Y$15="Muy Baja",'Mapa final'!$AA$15="Moderado"),CONCATENATE("R4C",'Mapa final'!$O$15),"")</f>
        <v/>
      </c>
      <c r="W49" s="34" t="str">
        <f ca="1">IF(AND('Mapa final'!$Y$16="Muy Baja",'Mapa final'!$AA$16="Moderado"),CONCATENATE("R4C",'Mapa final'!$O$16),"")</f>
        <v/>
      </c>
      <c r="X49" s="34" t="str">
        <f ca="1">IF(AND('Mapa final'!$Y$17="Muy Baja",'Mapa final'!$AA$17="Moderado"),CONCATENATE("R4C",'Mapa final'!$O$17),"")</f>
        <v/>
      </c>
      <c r="Y49" s="34" t="str">
        <f>IF(AND('Mapa final'!$Y$18="Muy Baja",'Mapa final'!$AA$18="Moderado"),CONCATENATE("R4C",'Mapa final'!$O$18),"")</f>
        <v/>
      </c>
      <c r="Z49" s="34" t="str">
        <f>IF(AND('Mapa final'!$Y$19="Muy Baja",'Mapa final'!$AA$19="Moderado"),CONCATENATE("R4C",'Mapa final'!$O$19),"")</f>
        <v/>
      </c>
      <c r="AA49" s="35" t="str">
        <f>IF(AND('Mapa final'!$Y$20="Muy Baja",'Mapa final'!$AA$20="Moderado"),CONCATENATE("R4C",'Mapa final'!$O$20),"")</f>
        <v/>
      </c>
      <c r="AB49" s="18" t="str">
        <f ca="1">IF(AND('Mapa final'!$Y$15="Muy Baja",'Mapa final'!$AA$15="Mayor"),CONCATENATE("R4C",'Mapa final'!$O$15),"")</f>
        <v/>
      </c>
      <c r="AC49" s="19" t="str">
        <f ca="1">IF(AND('Mapa final'!$Y$16="Muy Baja",'Mapa final'!$AA$16="Mayor"),CONCATENATE("R4C",'Mapa final'!$O$16),"")</f>
        <v/>
      </c>
      <c r="AD49" s="19" t="str">
        <f ca="1">IF(AND('Mapa final'!$Y$17="Muy Baja",'Mapa final'!$AA$17="Mayor"),CONCATENATE("R4C",'Mapa final'!$O$17),"")</f>
        <v>R4C3</v>
      </c>
      <c r="AE49" s="19" t="str">
        <f>IF(AND('Mapa final'!$Y$18="Muy Baja",'Mapa final'!$AA$18="Mayor"),CONCATENATE("R4C",'Mapa final'!$O$18),"")</f>
        <v/>
      </c>
      <c r="AF49" s="19" t="str">
        <f>IF(AND('Mapa final'!$Y$19="Muy Baja",'Mapa final'!$AA$19="Mayor"),CONCATENATE("R4C",'Mapa final'!$O$19),"")</f>
        <v/>
      </c>
      <c r="AG49" s="20" t="str">
        <f>IF(AND('Mapa final'!$Y$20="Muy Baja",'Mapa final'!$AA$20="Mayor"),CONCATENATE("R4C",'Mapa final'!$O$20),"")</f>
        <v/>
      </c>
      <c r="AH49" s="21" t="str">
        <f ca="1">IF(AND('Mapa final'!$Y$15="Muy Baja",'Mapa final'!$AA$15="Catastrófico"),CONCATENATE("R4C",'Mapa final'!$O$15),"")</f>
        <v/>
      </c>
      <c r="AI49" s="22" t="str">
        <f ca="1">IF(AND('Mapa final'!$Y$16="Muy Baja",'Mapa final'!$AA$16="Catastrófico"),CONCATENATE("R4C",'Mapa final'!$O$16),"")</f>
        <v/>
      </c>
      <c r="AJ49" s="22" t="str">
        <f ca="1">IF(AND('Mapa final'!$Y$17="Muy Baja",'Mapa final'!$AA$17="Catastrófico"),CONCATENATE("R4C",'Mapa final'!$O$17),"")</f>
        <v/>
      </c>
      <c r="AK49" s="22" t="str">
        <f>IF(AND('Mapa final'!$Y$18="Muy Baja",'Mapa final'!$AA$18="Catastrófico"),CONCATENATE("R4C",'Mapa final'!$O$18),"")</f>
        <v/>
      </c>
      <c r="AL49" s="22" t="str">
        <f>IF(AND('Mapa final'!$Y$19="Muy Baja",'Mapa final'!$AA$19="Catastrófico"),CONCATENATE("R4C",'Mapa final'!$O$19),"")</f>
        <v/>
      </c>
      <c r="AM49" s="23" t="str">
        <f>IF(AND('Mapa final'!$Y$20="Muy Baja",'Mapa final'!$AA$20="Catastrófico"),CONCATENATE("R4C",'Mapa final'!$O$20),"")</f>
        <v/>
      </c>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row>
    <row r="50" spans="1:80" ht="15" customHeight="1" x14ac:dyDescent="0.25">
      <c r="A50" s="49"/>
      <c r="B50" s="207"/>
      <c r="C50" s="207"/>
      <c r="D50" s="208"/>
      <c r="E50" s="306"/>
      <c r="F50" s="305"/>
      <c r="G50" s="305"/>
      <c r="H50" s="305"/>
      <c r="I50" s="321"/>
      <c r="J50" s="42" t="str">
        <f ca="1">IF(AND('Mapa final'!$Y$21="Muy Baja",'Mapa final'!$AA$21="Leve"),CONCATENATE("R5C",'Mapa final'!$O$21),"")</f>
        <v/>
      </c>
      <c r="K50" s="43" t="str">
        <f ca="1">IF(AND('Mapa final'!$Y$22="Muy Baja",'Mapa final'!$AA$22="Leve"),CONCATENATE("R5C",'Mapa final'!$O$22),"")</f>
        <v/>
      </c>
      <c r="L50" s="43" t="str">
        <f ca="1">IF(AND('Mapa final'!$Y$23="Muy Baja",'Mapa final'!$AA$23="Leve"),CONCATENATE("R5C",'Mapa final'!$O$23),"")</f>
        <v/>
      </c>
      <c r="M50" s="43" t="str">
        <f>IF(AND('Mapa final'!$Y$24="Muy Baja",'Mapa final'!$AA$24="Leve"),CONCATENATE("R5C",'Mapa final'!$O$24),"")</f>
        <v/>
      </c>
      <c r="N50" s="43" t="str">
        <f>IF(AND('Mapa final'!$Y$25="Muy Baja",'Mapa final'!$AA$25="Leve"),CONCATENATE("R5C",'Mapa final'!$O$25),"")</f>
        <v/>
      </c>
      <c r="O50" s="44" t="str">
        <f>IF(AND('Mapa final'!$Y$26="Muy Baja",'Mapa final'!$AA$26="Leve"),CONCATENATE("R5C",'Mapa final'!$O$26),"")</f>
        <v/>
      </c>
      <c r="P50" s="42" t="str">
        <f ca="1">IF(AND('Mapa final'!$Y$21="Muy Baja",'Mapa final'!$AA$21="Menor"),CONCATENATE("R5C",'Mapa final'!$O$21),"")</f>
        <v/>
      </c>
      <c r="Q50" s="43" t="str">
        <f ca="1">IF(AND('Mapa final'!$Y$22="Muy Baja",'Mapa final'!$AA$22="Menor"),CONCATENATE("R5C",'Mapa final'!$O$22),"")</f>
        <v/>
      </c>
      <c r="R50" s="43" t="str">
        <f ca="1">IF(AND('Mapa final'!$Y$23="Muy Baja",'Mapa final'!$AA$23="Menor"),CONCATENATE("R5C",'Mapa final'!$O$23),"")</f>
        <v/>
      </c>
      <c r="S50" s="43" t="str">
        <f>IF(AND('Mapa final'!$Y$24="Muy Baja",'Mapa final'!$AA$24="Menor"),CONCATENATE("R5C",'Mapa final'!$O$24),"")</f>
        <v/>
      </c>
      <c r="T50" s="43" t="str">
        <f>IF(AND('Mapa final'!$Y$25="Muy Baja",'Mapa final'!$AA$25="Menor"),CONCATENATE("R5C",'Mapa final'!$O$25),"")</f>
        <v/>
      </c>
      <c r="U50" s="44" t="str">
        <f>IF(AND('Mapa final'!$Y$26="Muy Baja",'Mapa final'!$AA$26="Menor"),CONCATENATE("R5C",'Mapa final'!$O$26),"")</f>
        <v/>
      </c>
      <c r="V50" s="33" t="str">
        <f ca="1">IF(AND('Mapa final'!$Y$21="Muy Baja",'Mapa final'!$AA$21="Moderado"),CONCATENATE("R5C",'Mapa final'!$O$21),"")</f>
        <v/>
      </c>
      <c r="W50" s="34" t="str">
        <f ca="1">IF(AND('Mapa final'!$Y$22="Muy Baja",'Mapa final'!$AA$22="Moderado"),CONCATENATE("R5C",'Mapa final'!$O$22),"")</f>
        <v/>
      </c>
      <c r="X50" s="34" t="str">
        <f ca="1">IF(AND('Mapa final'!$Y$23="Muy Baja",'Mapa final'!$AA$23="Moderado"),CONCATENATE("R5C",'Mapa final'!$O$23),"")</f>
        <v/>
      </c>
      <c r="Y50" s="34" t="str">
        <f>IF(AND('Mapa final'!$Y$24="Muy Baja",'Mapa final'!$AA$24="Moderado"),CONCATENATE("R5C",'Mapa final'!$O$24),"")</f>
        <v/>
      </c>
      <c r="Z50" s="34" t="str">
        <f>IF(AND('Mapa final'!$Y$25="Muy Baja",'Mapa final'!$AA$25="Moderado"),CONCATENATE("R5C",'Mapa final'!$O$25),"")</f>
        <v/>
      </c>
      <c r="AA50" s="35" t="str">
        <f>IF(AND('Mapa final'!$Y$26="Muy Baja",'Mapa final'!$AA$26="Moderado"),CONCATENATE("R5C",'Mapa final'!$O$26),"")</f>
        <v/>
      </c>
      <c r="AB50" s="18" t="str">
        <f ca="1">IF(AND('Mapa final'!$Y$21="Muy Baja",'Mapa final'!$AA$21="Mayor"),CONCATENATE("R5C",'Mapa final'!$O$21),"")</f>
        <v/>
      </c>
      <c r="AC50" s="19" t="str">
        <f ca="1">IF(AND('Mapa final'!$Y$22="Muy Baja",'Mapa final'!$AA$22="Mayor"),CONCATENATE("R5C",'Mapa final'!$O$22),"")</f>
        <v/>
      </c>
      <c r="AD50" s="19" t="str">
        <f ca="1">IF(AND('Mapa final'!$Y$23="Muy Baja",'Mapa final'!$AA$23="Mayor"),CONCATENATE("R5C",'Mapa final'!$O$23),"")</f>
        <v/>
      </c>
      <c r="AE50" s="19" t="str">
        <f>IF(AND('Mapa final'!$Y$24="Muy Baja",'Mapa final'!$AA$24="Mayor"),CONCATENATE("R5C",'Mapa final'!$O$24),"")</f>
        <v/>
      </c>
      <c r="AF50" s="19" t="str">
        <f>IF(AND('Mapa final'!$Y$25="Muy Baja",'Mapa final'!$AA$25="Mayor"),CONCATENATE("R5C",'Mapa final'!$O$25),"")</f>
        <v/>
      </c>
      <c r="AG50" s="20" t="str">
        <f>IF(AND('Mapa final'!$Y$26="Muy Baja",'Mapa final'!$AA$26="Mayor"),CONCATENATE("R5C",'Mapa final'!$O$26),"")</f>
        <v/>
      </c>
      <c r="AH50" s="21" t="str">
        <f ca="1">IF(AND('Mapa final'!$Y$21="Muy Baja",'Mapa final'!$AA$21="Catastrófico"),CONCATENATE("R5C",'Mapa final'!$O$21),"")</f>
        <v/>
      </c>
      <c r="AI50" s="22" t="str">
        <f ca="1">IF(AND('Mapa final'!$Y$22="Muy Baja",'Mapa final'!$AA$22="Catastrófico"),CONCATENATE("R5C",'Mapa final'!$O$22),"")</f>
        <v/>
      </c>
      <c r="AJ50" s="22" t="str">
        <f ca="1">IF(AND('Mapa final'!$Y$23="Muy Baja",'Mapa final'!$AA$23="Catastrófico"),CONCATENATE("R5C",'Mapa final'!$O$23),"")</f>
        <v/>
      </c>
      <c r="AK50" s="22" t="str">
        <f>IF(AND('Mapa final'!$Y$24="Muy Baja",'Mapa final'!$AA$24="Catastrófico"),CONCATENATE("R5C",'Mapa final'!$O$24),"")</f>
        <v/>
      </c>
      <c r="AL50" s="22" t="str">
        <f>IF(AND('Mapa final'!$Y$25="Muy Baja",'Mapa final'!$AA$25="Catastrófico"),CONCATENATE("R5C",'Mapa final'!$O$25),"")</f>
        <v/>
      </c>
      <c r="AM50" s="23" t="str">
        <f>IF(AND('Mapa final'!$Y$26="Muy Baja",'Mapa final'!$AA$26="Catastrófico"),CONCATENATE("R5C",'Mapa final'!$O$26),"")</f>
        <v/>
      </c>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row>
    <row r="51" spans="1:80" ht="15" customHeight="1" x14ac:dyDescent="0.25">
      <c r="A51" s="49"/>
      <c r="B51" s="207"/>
      <c r="C51" s="207"/>
      <c r="D51" s="208"/>
      <c r="E51" s="306"/>
      <c r="F51" s="305"/>
      <c r="G51" s="305"/>
      <c r="H51" s="305"/>
      <c r="I51" s="321"/>
      <c r="J51" s="42" t="str">
        <f ca="1">IF(AND('Mapa final'!$Y$27="Muy Baja",'Mapa final'!$AA$27="Leve"),CONCATENATE("R6C",'Mapa final'!$O$27),"")</f>
        <v/>
      </c>
      <c r="K51" s="43" t="str">
        <f ca="1">IF(AND('Mapa final'!$Y$28="Muy Baja",'Mapa final'!$AA$28="Leve"),CONCATENATE("R6C",'Mapa final'!$O$28),"")</f>
        <v/>
      </c>
      <c r="L51" s="43" t="str">
        <f ca="1">IF(AND('Mapa final'!$Y$29="Muy Baja",'Mapa final'!$AA$29="Leve"),CONCATENATE("R6C",'Mapa final'!$O$29),"")</f>
        <v/>
      </c>
      <c r="M51" s="43" t="str">
        <f>IF(AND('Mapa final'!$Y$30="Muy Baja",'Mapa final'!$AA$30="Leve"),CONCATENATE("R6C",'Mapa final'!$O$30),"")</f>
        <v/>
      </c>
      <c r="N51" s="43" t="str">
        <f>IF(AND('Mapa final'!$Y$31="Muy Baja",'Mapa final'!$AA$31="Leve"),CONCATENATE("R6C",'Mapa final'!$O$31),"")</f>
        <v/>
      </c>
      <c r="O51" s="44" t="str">
        <f>IF(AND('Mapa final'!$Y$32="Muy Baja",'Mapa final'!$AA$32="Leve"),CONCATENATE("R6C",'Mapa final'!$O$32),"")</f>
        <v/>
      </c>
      <c r="P51" s="42" t="str">
        <f ca="1">IF(AND('Mapa final'!$Y$27="Muy Baja",'Mapa final'!$AA$27="Menor"),CONCATENATE("R6C",'Mapa final'!$O$27),"")</f>
        <v/>
      </c>
      <c r="Q51" s="43" t="str">
        <f ca="1">IF(AND('Mapa final'!$Y$28="Muy Baja",'Mapa final'!$AA$28="Menor"),CONCATENATE("R6C",'Mapa final'!$O$28),"")</f>
        <v/>
      </c>
      <c r="R51" s="43" t="str">
        <f ca="1">IF(AND('Mapa final'!$Y$29="Muy Baja",'Mapa final'!$AA$29="Menor"),CONCATENATE("R6C",'Mapa final'!$O$29),"")</f>
        <v/>
      </c>
      <c r="S51" s="43" t="str">
        <f>IF(AND('Mapa final'!$Y$30="Muy Baja",'Mapa final'!$AA$30="Menor"),CONCATENATE("R6C",'Mapa final'!$O$30),"")</f>
        <v/>
      </c>
      <c r="T51" s="43" t="str">
        <f>IF(AND('Mapa final'!$Y$31="Muy Baja",'Mapa final'!$AA$31="Menor"),CONCATENATE("R6C",'Mapa final'!$O$31),"")</f>
        <v/>
      </c>
      <c r="U51" s="44" t="str">
        <f>IF(AND('Mapa final'!$Y$32="Muy Baja",'Mapa final'!$AA$32="Menor"),CONCATENATE("R6C",'Mapa final'!$O$32),"")</f>
        <v/>
      </c>
      <c r="V51" s="33" t="str">
        <f ca="1">IF(AND('Mapa final'!$Y$27="Muy Baja",'Mapa final'!$AA$27="Moderado"),CONCATENATE("R6C",'Mapa final'!$O$27),"")</f>
        <v/>
      </c>
      <c r="W51" s="34" t="str">
        <f ca="1">IF(AND('Mapa final'!$Y$28="Muy Baja",'Mapa final'!$AA$28="Moderado"),CONCATENATE("R6C",'Mapa final'!$O$28),"")</f>
        <v/>
      </c>
      <c r="X51" s="34" t="str">
        <f ca="1">IF(AND('Mapa final'!$Y$29="Muy Baja",'Mapa final'!$AA$29="Moderado"),CONCATENATE("R6C",'Mapa final'!$O$29),"")</f>
        <v>R6C3</v>
      </c>
      <c r="Y51" s="34" t="str">
        <f>IF(AND('Mapa final'!$Y$30="Muy Baja",'Mapa final'!$AA$30="Moderado"),CONCATENATE("R6C",'Mapa final'!$O$30),"")</f>
        <v/>
      </c>
      <c r="Z51" s="34" t="str">
        <f>IF(AND('Mapa final'!$Y$31="Muy Baja",'Mapa final'!$AA$31="Moderado"),CONCATENATE("R6C",'Mapa final'!$O$31),"")</f>
        <v/>
      </c>
      <c r="AA51" s="35" t="str">
        <f>IF(AND('Mapa final'!$Y$32="Muy Baja",'Mapa final'!$AA$32="Moderado"),CONCATENATE("R6C",'Mapa final'!$O$32),"")</f>
        <v/>
      </c>
      <c r="AB51" s="18" t="str">
        <f ca="1">IF(AND('Mapa final'!$Y$27="Muy Baja",'Mapa final'!$AA$27="Mayor"),CONCATENATE("R6C",'Mapa final'!$O$27),"")</f>
        <v/>
      </c>
      <c r="AC51" s="19" t="str">
        <f ca="1">IF(AND('Mapa final'!$Y$28="Muy Baja",'Mapa final'!$AA$28="Mayor"),CONCATENATE("R6C",'Mapa final'!$O$28),"")</f>
        <v/>
      </c>
      <c r="AD51" s="19" t="str">
        <f ca="1">IF(AND('Mapa final'!$Y$29="Muy Baja",'Mapa final'!$AA$29="Mayor"),CONCATENATE("R6C",'Mapa final'!$O$29),"")</f>
        <v/>
      </c>
      <c r="AE51" s="19" t="str">
        <f>IF(AND('Mapa final'!$Y$30="Muy Baja",'Mapa final'!$AA$30="Mayor"),CONCATENATE("R6C",'Mapa final'!$O$30),"")</f>
        <v/>
      </c>
      <c r="AF51" s="19" t="str">
        <f>IF(AND('Mapa final'!$Y$31="Muy Baja",'Mapa final'!$AA$31="Mayor"),CONCATENATE("R6C",'Mapa final'!$O$31),"")</f>
        <v/>
      </c>
      <c r="AG51" s="20" t="str">
        <f>IF(AND('Mapa final'!$Y$32="Muy Baja",'Mapa final'!$AA$32="Mayor"),CONCATENATE("R6C",'Mapa final'!$O$32),"")</f>
        <v/>
      </c>
      <c r="AH51" s="21" t="str">
        <f ca="1">IF(AND('Mapa final'!$Y$27="Muy Baja",'Mapa final'!$AA$27="Catastrófico"),CONCATENATE("R6C",'Mapa final'!$O$27),"")</f>
        <v/>
      </c>
      <c r="AI51" s="22" t="str">
        <f ca="1">IF(AND('Mapa final'!$Y$28="Muy Baja",'Mapa final'!$AA$28="Catastrófico"),CONCATENATE("R6C",'Mapa final'!$O$28),"")</f>
        <v/>
      </c>
      <c r="AJ51" s="22" t="str">
        <f ca="1">IF(AND('Mapa final'!$Y$29="Muy Baja",'Mapa final'!$AA$29="Catastrófico"),CONCATENATE("R6C",'Mapa final'!$O$29),"")</f>
        <v/>
      </c>
      <c r="AK51" s="22" t="str">
        <f>IF(AND('Mapa final'!$Y$30="Muy Baja",'Mapa final'!$AA$30="Catastrófico"),CONCATENATE("R6C",'Mapa final'!$O$30),"")</f>
        <v/>
      </c>
      <c r="AL51" s="22" t="str">
        <f>IF(AND('Mapa final'!$Y$31="Muy Baja",'Mapa final'!$AA$31="Catastrófico"),CONCATENATE("R6C",'Mapa final'!$O$31),"")</f>
        <v/>
      </c>
      <c r="AM51" s="23" t="str">
        <f>IF(AND('Mapa final'!$Y$32="Muy Baja",'Mapa final'!$AA$32="Catastrófico"),CONCATENATE("R6C",'Mapa final'!$O$32),"")</f>
        <v/>
      </c>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row>
    <row r="52" spans="1:80" ht="15" customHeight="1" x14ac:dyDescent="0.25">
      <c r="A52" s="49"/>
      <c r="B52" s="207"/>
      <c r="C52" s="207"/>
      <c r="D52" s="208"/>
      <c r="E52" s="306"/>
      <c r="F52" s="305"/>
      <c r="G52" s="305"/>
      <c r="H52" s="305"/>
      <c r="I52" s="321"/>
      <c r="J52" s="42" t="str">
        <f>IF(AND('Mapa final'!$Y$33="Muy Baja",'Mapa final'!$AA$33="Leve"),CONCATENATE("R7C",'Mapa final'!$O$33),"")</f>
        <v/>
      </c>
      <c r="K52" s="43" t="str">
        <f>IF(AND('Mapa final'!$Y$34="Muy Baja",'Mapa final'!$AA$34="Leve"),CONCATENATE("R7C",'Mapa final'!$O$34),"")</f>
        <v/>
      </c>
      <c r="L52" s="43" t="str">
        <f>IF(AND('Mapa final'!$Y$35="Muy Baja",'Mapa final'!$AA$35="Leve"),CONCATENATE("R7C",'Mapa final'!$O$35),"")</f>
        <v/>
      </c>
      <c r="M52" s="43" t="str">
        <f>IF(AND('Mapa final'!$Y$36="Muy Baja",'Mapa final'!$AA$36="Leve"),CONCATENATE("R7C",'Mapa final'!$O$36),"")</f>
        <v/>
      </c>
      <c r="N52" s="43" t="str">
        <f>IF(AND('Mapa final'!$Y$37="Muy Baja",'Mapa final'!$AA$37="Leve"),CONCATENATE("R7C",'Mapa final'!$O$37),"")</f>
        <v/>
      </c>
      <c r="O52" s="44" t="str">
        <f>IF(AND('Mapa final'!$Y$38="Muy Baja",'Mapa final'!$AA$38="Leve"),CONCATENATE("R7C",'Mapa final'!$O$38),"")</f>
        <v/>
      </c>
      <c r="P52" s="42" t="str">
        <f>IF(AND('Mapa final'!$Y$33="Muy Baja",'Mapa final'!$AA$33="Menor"),CONCATENATE("R7C",'Mapa final'!$O$33),"")</f>
        <v/>
      </c>
      <c r="Q52" s="43" t="str">
        <f>IF(AND('Mapa final'!$Y$34="Muy Baja",'Mapa final'!$AA$34="Menor"),CONCATENATE("R7C",'Mapa final'!$O$34),"")</f>
        <v/>
      </c>
      <c r="R52" s="43" t="str">
        <f>IF(AND('Mapa final'!$Y$35="Muy Baja",'Mapa final'!$AA$35="Menor"),CONCATENATE("R7C",'Mapa final'!$O$35),"")</f>
        <v/>
      </c>
      <c r="S52" s="43" t="str">
        <f>IF(AND('Mapa final'!$Y$36="Muy Baja",'Mapa final'!$AA$36="Menor"),CONCATENATE("R7C",'Mapa final'!$O$36),"")</f>
        <v/>
      </c>
      <c r="T52" s="43" t="str">
        <f>IF(AND('Mapa final'!$Y$37="Muy Baja",'Mapa final'!$AA$37="Menor"),CONCATENATE("R7C",'Mapa final'!$O$37),"")</f>
        <v/>
      </c>
      <c r="U52" s="44" t="str">
        <f>IF(AND('Mapa final'!$Y$38="Muy Baja",'Mapa final'!$AA$38="Menor"),CONCATENATE("R7C",'Mapa final'!$O$38),"")</f>
        <v/>
      </c>
      <c r="V52" s="33" t="str">
        <f>IF(AND('Mapa final'!$Y$33="Muy Baja",'Mapa final'!$AA$33="Moderado"),CONCATENATE("R7C",'Mapa final'!$O$33),"")</f>
        <v/>
      </c>
      <c r="W52" s="34" t="str">
        <f>IF(AND('Mapa final'!$Y$34="Muy Baja",'Mapa final'!$AA$34="Moderado"),CONCATENATE("R7C",'Mapa final'!$O$34),"")</f>
        <v/>
      </c>
      <c r="X52" s="34" t="str">
        <f>IF(AND('Mapa final'!$Y$35="Muy Baja",'Mapa final'!$AA$35="Moderado"),CONCATENATE("R7C",'Mapa final'!$O$35),"")</f>
        <v/>
      </c>
      <c r="Y52" s="34" t="str">
        <f>IF(AND('Mapa final'!$Y$36="Muy Baja",'Mapa final'!$AA$36="Moderado"),CONCATENATE("R7C",'Mapa final'!$O$36),"")</f>
        <v/>
      </c>
      <c r="Z52" s="34" t="str">
        <f>IF(AND('Mapa final'!$Y$37="Muy Baja",'Mapa final'!$AA$37="Moderado"),CONCATENATE("R7C",'Mapa final'!$O$37),"")</f>
        <v/>
      </c>
      <c r="AA52" s="35" t="str">
        <f>IF(AND('Mapa final'!$Y$38="Muy Baja",'Mapa final'!$AA$38="Moderado"),CONCATENATE("R7C",'Mapa final'!$O$38),"")</f>
        <v/>
      </c>
      <c r="AB52" s="18" t="str">
        <f>IF(AND('Mapa final'!$Y$33="Muy Baja",'Mapa final'!$AA$33="Mayor"),CONCATENATE("R7C",'Mapa final'!$O$33),"")</f>
        <v/>
      </c>
      <c r="AC52" s="19" t="str">
        <f>IF(AND('Mapa final'!$Y$34="Muy Baja",'Mapa final'!$AA$34="Mayor"),CONCATENATE("R7C",'Mapa final'!$O$34),"")</f>
        <v/>
      </c>
      <c r="AD52" s="19" t="str">
        <f>IF(AND('Mapa final'!$Y$35="Muy Baja",'Mapa final'!$AA$35="Mayor"),CONCATENATE("R7C",'Mapa final'!$O$35),"")</f>
        <v/>
      </c>
      <c r="AE52" s="19" t="str">
        <f>IF(AND('Mapa final'!$Y$36="Muy Baja",'Mapa final'!$AA$36="Mayor"),CONCATENATE("R7C",'Mapa final'!$O$36),"")</f>
        <v/>
      </c>
      <c r="AF52" s="19" t="str">
        <f>IF(AND('Mapa final'!$Y$37="Muy Baja",'Mapa final'!$AA$37="Mayor"),CONCATENATE("R7C",'Mapa final'!$O$37),"")</f>
        <v/>
      </c>
      <c r="AG52" s="20" t="str">
        <f>IF(AND('Mapa final'!$Y$38="Muy Baja",'Mapa final'!$AA$38="Mayor"),CONCATENATE("R7C",'Mapa final'!$O$38),"")</f>
        <v/>
      </c>
      <c r="AH52" s="21" t="str">
        <f>IF(AND('Mapa final'!$Y$33="Muy Baja",'Mapa final'!$AA$33="Catastrófico"),CONCATENATE("R7C",'Mapa final'!$O$33),"")</f>
        <v/>
      </c>
      <c r="AI52" s="22" t="str">
        <f>IF(AND('Mapa final'!$Y$34="Muy Baja",'Mapa final'!$AA$34="Catastrófico"),CONCATENATE("R7C",'Mapa final'!$O$34),"")</f>
        <v/>
      </c>
      <c r="AJ52" s="22" t="str">
        <f>IF(AND('Mapa final'!$Y$35="Muy Baja",'Mapa final'!$AA$35="Catastrófico"),CONCATENATE("R7C",'Mapa final'!$O$35),"")</f>
        <v/>
      </c>
      <c r="AK52" s="22" t="str">
        <f>IF(AND('Mapa final'!$Y$36="Muy Baja",'Mapa final'!$AA$36="Catastrófico"),CONCATENATE("R7C",'Mapa final'!$O$36),"")</f>
        <v/>
      </c>
      <c r="AL52" s="22" t="str">
        <f>IF(AND('Mapa final'!$Y$37="Muy Baja",'Mapa final'!$AA$37="Catastrófico"),CONCATENATE("R7C",'Mapa final'!$O$37),"")</f>
        <v/>
      </c>
      <c r="AM52" s="23" t="str">
        <f>IF(AND('Mapa final'!$Y$38="Muy Baja",'Mapa final'!$AA$38="Catastrófico"),CONCATENATE("R7C",'Mapa final'!$O$38),"")</f>
        <v/>
      </c>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row>
    <row r="53" spans="1:80" ht="15" customHeight="1" x14ac:dyDescent="0.25">
      <c r="A53" s="49"/>
      <c r="B53" s="207"/>
      <c r="C53" s="207"/>
      <c r="D53" s="208"/>
      <c r="E53" s="306"/>
      <c r="F53" s="305"/>
      <c r="G53" s="305"/>
      <c r="H53" s="305"/>
      <c r="I53" s="321"/>
      <c r="J53" s="42" t="str">
        <f>IF(AND('Mapa final'!$Y$39="Muy Baja",'Mapa final'!$AA$39="Leve"),CONCATENATE("R8C",'Mapa final'!$O$39),"")</f>
        <v/>
      </c>
      <c r="K53" s="43" t="str">
        <f>IF(AND('Mapa final'!$Y$40="Muy Baja",'Mapa final'!$AA$40="Leve"),CONCATENATE("R8C",'Mapa final'!$O$40),"")</f>
        <v/>
      </c>
      <c r="L53" s="43" t="str">
        <f>IF(AND('Mapa final'!$Y$41="Muy Baja",'Mapa final'!$AA$41="Leve"),CONCATENATE("R8C",'Mapa final'!$O$41),"")</f>
        <v/>
      </c>
      <c r="M53" s="43" t="str">
        <f>IF(AND('Mapa final'!$Y$42="Muy Baja",'Mapa final'!$AA$42="Leve"),CONCATENATE("R8C",'Mapa final'!$O$42),"")</f>
        <v/>
      </c>
      <c r="N53" s="43" t="str">
        <f>IF(AND('Mapa final'!$Y$43="Muy Baja",'Mapa final'!$AA$43="Leve"),CONCATENATE("R8C",'Mapa final'!$O$43),"")</f>
        <v/>
      </c>
      <c r="O53" s="44" t="str">
        <f>IF(AND('Mapa final'!$Y$44="Muy Baja",'Mapa final'!$AA$44="Leve"),CONCATENATE("R8C",'Mapa final'!$O$44),"")</f>
        <v/>
      </c>
      <c r="P53" s="42" t="str">
        <f>IF(AND('Mapa final'!$Y$39="Muy Baja",'Mapa final'!$AA$39="Menor"),CONCATENATE("R8C",'Mapa final'!$O$39),"")</f>
        <v/>
      </c>
      <c r="Q53" s="43" t="str">
        <f>IF(AND('Mapa final'!$Y$40="Muy Baja",'Mapa final'!$AA$40="Menor"),CONCATENATE("R8C",'Mapa final'!$O$40),"")</f>
        <v/>
      </c>
      <c r="R53" s="43" t="str">
        <f>IF(AND('Mapa final'!$Y$41="Muy Baja",'Mapa final'!$AA$41="Menor"),CONCATENATE("R8C",'Mapa final'!$O$41),"")</f>
        <v/>
      </c>
      <c r="S53" s="43" t="str">
        <f>IF(AND('Mapa final'!$Y$42="Muy Baja",'Mapa final'!$AA$42="Menor"),CONCATENATE("R8C",'Mapa final'!$O$42),"")</f>
        <v/>
      </c>
      <c r="T53" s="43" t="str">
        <f>IF(AND('Mapa final'!$Y$43="Muy Baja",'Mapa final'!$AA$43="Menor"),CONCATENATE("R8C",'Mapa final'!$O$43),"")</f>
        <v/>
      </c>
      <c r="U53" s="44" t="str">
        <f>IF(AND('Mapa final'!$Y$44="Muy Baja",'Mapa final'!$AA$44="Menor"),CONCATENATE("R8C",'Mapa final'!$O$44),"")</f>
        <v/>
      </c>
      <c r="V53" s="33" t="str">
        <f>IF(AND('Mapa final'!$Y$39="Muy Baja",'Mapa final'!$AA$39="Moderado"),CONCATENATE("R8C",'Mapa final'!$O$39),"")</f>
        <v/>
      </c>
      <c r="W53" s="34" t="str">
        <f>IF(AND('Mapa final'!$Y$40="Muy Baja",'Mapa final'!$AA$40="Moderado"),CONCATENATE("R8C",'Mapa final'!$O$40),"")</f>
        <v/>
      </c>
      <c r="X53" s="34" t="str">
        <f>IF(AND('Mapa final'!$Y$41="Muy Baja",'Mapa final'!$AA$41="Moderado"),CONCATENATE("R8C",'Mapa final'!$O$41),"")</f>
        <v/>
      </c>
      <c r="Y53" s="34" t="str">
        <f>IF(AND('Mapa final'!$Y$42="Muy Baja",'Mapa final'!$AA$42="Moderado"),CONCATENATE("R8C",'Mapa final'!$O$42),"")</f>
        <v/>
      </c>
      <c r="Z53" s="34" t="str">
        <f>IF(AND('Mapa final'!$Y$43="Muy Baja",'Mapa final'!$AA$43="Moderado"),CONCATENATE("R8C",'Mapa final'!$O$43),"")</f>
        <v/>
      </c>
      <c r="AA53" s="35" t="str">
        <f>IF(AND('Mapa final'!$Y$44="Muy Baja",'Mapa final'!$AA$44="Moderado"),CONCATENATE("R8C",'Mapa final'!$O$44),"")</f>
        <v/>
      </c>
      <c r="AB53" s="18" t="str">
        <f>IF(AND('Mapa final'!$Y$39="Muy Baja",'Mapa final'!$AA$39="Mayor"),CONCATENATE("R8C",'Mapa final'!$O$39),"")</f>
        <v/>
      </c>
      <c r="AC53" s="19" t="str">
        <f>IF(AND('Mapa final'!$Y$40="Muy Baja",'Mapa final'!$AA$40="Mayor"),CONCATENATE("R8C",'Mapa final'!$O$40),"")</f>
        <v/>
      </c>
      <c r="AD53" s="19" t="str">
        <f>IF(AND('Mapa final'!$Y$41="Muy Baja",'Mapa final'!$AA$41="Mayor"),CONCATENATE("R8C",'Mapa final'!$O$41),"")</f>
        <v/>
      </c>
      <c r="AE53" s="19" t="str">
        <f>IF(AND('Mapa final'!$Y$42="Muy Baja",'Mapa final'!$AA$42="Mayor"),CONCATENATE("R8C",'Mapa final'!$O$42),"")</f>
        <v/>
      </c>
      <c r="AF53" s="19" t="str">
        <f>IF(AND('Mapa final'!$Y$43="Muy Baja",'Mapa final'!$AA$43="Mayor"),CONCATENATE("R8C",'Mapa final'!$O$43),"")</f>
        <v/>
      </c>
      <c r="AG53" s="20" t="str">
        <f>IF(AND('Mapa final'!$Y$44="Muy Baja",'Mapa final'!$AA$44="Mayor"),CONCATENATE("R8C",'Mapa final'!$O$44),"")</f>
        <v/>
      </c>
      <c r="AH53" s="21" t="str">
        <f>IF(AND('Mapa final'!$Y$39="Muy Baja",'Mapa final'!$AA$39="Catastrófico"),CONCATENATE("R8C",'Mapa final'!$O$39),"")</f>
        <v/>
      </c>
      <c r="AI53" s="22" t="str">
        <f>IF(AND('Mapa final'!$Y$40="Muy Baja",'Mapa final'!$AA$40="Catastrófico"),CONCATENATE("R8C",'Mapa final'!$O$40),"")</f>
        <v/>
      </c>
      <c r="AJ53" s="22" t="str">
        <f>IF(AND('Mapa final'!$Y$41="Muy Baja",'Mapa final'!$AA$41="Catastrófico"),CONCATENATE("R8C",'Mapa final'!$O$41),"")</f>
        <v/>
      </c>
      <c r="AK53" s="22" t="str">
        <f>IF(AND('Mapa final'!$Y$42="Muy Baja",'Mapa final'!$AA$42="Catastrófico"),CONCATENATE("R8C",'Mapa final'!$O$42),"")</f>
        <v/>
      </c>
      <c r="AL53" s="22" t="str">
        <f>IF(AND('Mapa final'!$Y$43="Muy Baja",'Mapa final'!$AA$43="Catastrófico"),CONCATENATE("R8C",'Mapa final'!$O$43),"")</f>
        <v/>
      </c>
      <c r="AM53" s="23" t="str">
        <f>IF(AND('Mapa final'!$Y$44="Muy Baja",'Mapa final'!$AA$44="Catastrófico"),CONCATENATE("R8C",'Mapa final'!$O$44),"")</f>
        <v/>
      </c>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row>
    <row r="54" spans="1:80" ht="15" customHeight="1" x14ac:dyDescent="0.25">
      <c r="A54" s="49"/>
      <c r="B54" s="207"/>
      <c r="C54" s="207"/>
      <c r="D54" s="208"/>
      <c r="E54" s="306"/>
      <c r="F54" s="305"/>
      <c r="G54" s="305"/>
      <c r="H54" s="305"/>
      <c r="I54" s="321"/>
      <c r="J54" s="42" t="str">
        <f>IF(AND('Mapa final'!$Y$45="Muy Baja",'Mapa final'!$AA$45="Leve"),CONCATENATE("R9C",'Mapa final'!$O$45),"")</f>
        <v/>
      </c>
      <c r="K54" s="43" t="str">
        <f>IF(AND('Mapa final'!$Y$46="Muy Baja",'Mapa final'!$AA$46="Leve"),CONCATENATE("R9C",'Mapa final'!$O$46),"")</f>
        <v/>
      </c>
      <c r="L54" s="43" t="str">
        <f>IF(AND('Mapa final'!$Y$47="Muy Baja",'Mapa final'!$AA$47="Leve"),CONCATENATE("R9C",'Mapa final'!$O$47),"")</f>
        <v/>
      </c>
      <c r="M54" s="43" t="str">
        <f>IF(AND('Mapa final'!$Y$48="Muy Baja",'Mapa final'!$AA$48="Leve"),CONCATENATE("R9C",'Mapa final'!$O$48),"")</f>
        <v/>
      </c>
      <c r="N54" s="43" t="str">
        <f>IF(AND('Mapa final'!$Y$49="Muy Baja",'Mapa final'!$AA$49="Leve"),CONCATENATE("R9C",'Mapa final'!$O$49),"")</f>
        <v/>
      </c>
      <c r="O54" s="44" t="str">
        <f>IF(AND('Mapa final'!$Y$50="Muy Baja",'Mapa final'!$AA$50="Leve"),CONCATENATE("R9C",'Mapa final'!$O$50),"")</f>
        <v/>
      </c>
      <c r="P54" s="42" t="str">
        <f>IF(AND('Mapa final'!$Y$45="Muy Baja",'Mapa final'!$AA$45="Menor"),CONCATENATE("R9C",'Mapa final'!$O$45),"")</f>
        <v/>
      </c>
      <c r="Q54" s="43" t="str">
        <f>IF(AND('Mapa final'!$Y$46="Muy Baja",'Mapa final'!$AA$46="Menor"),CONCATENATE("R9C",'Mapa final'!$O$46),"")</f>
        <v/>
      </c>
      <c r="R54" s="43" t="str">
        <f>IF(AND('Mapa final'!$Y$47="Muy Baja",'Mapa final'!$AA$47="Menor"),CONCATENATE("R9C",'Mapa final'!$O$47),"")</f>
        <v/>
      </c>
      <c r="S54" s="43" t="str">
        <f>IF(AND('Mapa final'!$Y$48="Muy Baja",'Mapa final'!$AA$48="Menor"),CONCATENATE("R9C",'Mapa final'!$O$48),"")</f>
        <v/>
      </c>
      <c r="T54" s="43" t="str">
        <f>IF(AND('Mapa final'!$Y$49="Muy Baja",'Mapa final'!$AA$49="Menor"),CONCATENATE("R9C",'Mapa final'!$O$49),"")</f>
        <v/>
      </c>
      <c r="U54" s="44" t="str">
        <f>IF(AND('Mapa final'!$Y$50="Muy Baja",'Mapa final'!$AA$50="Menor"),CONCATENATE("R9C",'Mapa final'!$O$50),"")</f>
        <v/>
      </c>
      <c r="V54" s="33" t="str">
        <f>IF(AND('Mapa final'!$Y$45="Muy Baja",'Mapa final'!$AA$45="Moderado"),CONCATENATE("R9C",'Mapa final'!$O$45),"")</f>
        <v/>
      </c>
      <c r="W54" s="34" t="str">
        <f>IF(AND('Mapa final'!$Y$46="Muy Baja",'Mapa final'!$AA$46="Moderado"),CONCATENATE("R9C",'Mapa final'!$O$46),"")</f>
        <v/>
      </c>
      <c r="X54" s="34" t="str">
        <f>IF(AND('Mapa final'!$Y$47="Muy Baja",'Mapa final'!$AA$47="Moderado"),CONCATENATE("R9C",'Mapa final'!$O$47),"")</f>
        <v/>
      </c>
      <c r="Y54" s="34" t="str">
        <f>IF(AND('Mapa final'!$Y$48="Muy Baja",'Mapa final'!$AA$48="Moderado"),CONCATENATE("R9C",'Mapa final'!$O$48),"")</f>
        <v/>
      </c>
      <c r="Z54" s="34" t="str">
        <f>IF(AND('Mapa final'!$Y$49="Muy Baja",'Mapa final'!$AA$49="Moderado"),CONCATENATE("R9C",'Mapa final'!$O$49),"")</f>
        <v/>
      </c>
      <c r="AA54" s="35" t="str">
        <f>IF(AND('Mapa final'!$Y$50="Muy Baja",'Mapa final'!$AA$50="Moderado"),CONCATENATE("R9C",'Mapa final'!$O$50),"")</f>
        <v/>
      </c>
      <c r="AB54" s="18" t="str">
        <f>IF(AND('Mapa final'!$Y$45="Muy Baja",'Mapa final'!$AA$45="Mayor"),CONCATENATE("R9C",'Mapa final'!$O$45),"")</f>
        <v/>
      </c>
      <c r="AC54" s="19" t="str">
        <f>IF(AND('Mapa final'!$Y$46="Muy Baja",'Mapa final'!$AA$46="Mayor"),CONCATENATE("R9C",'Mapa final'!$O$46),"")</f>
        <v/>
      </c>
      <c r="AD54" s="19" t="str">
        <f>IF(AND('Mapa final'!$Y$47="Muy Baja",'Mapa final'!$AA$47="Mayor"),CONCATENATE("R9C",'Mapa final'!$O$47),"")</f>
        <v/>
      </c>
      <c r="AE54" s="19" t="str">
        <f>IF(AND('Mapa final'!$Y$48="Muy Baja",'Mapa final'!$AA$48="Mayor"),CONCATENATE("R9C",'Mapa final'!$O$48),"")</f>
        <v/>
      </c>
      <c r="AF54" s="19" t="str">
        <f>IF(AND('Mapa final'!$Y$49="Muy Baja",'Mapa final'!$AA$49="Mayor"),CONCATENATE("R9C",'Mapa final'!$O$49),"")</f>
        <v/>
      </c>
      <c r="AG54" s="20" t="str">
        <f>IF(AND('Mapa final'!$Y$50="Muy Baja",'Mapa final'!$AA$50="Mayor"),CONCATENATE("R9C",'Mapa final'!$O$50),"")</f>
        <v/>
      </c>
      <c r="AH54" s="21" t="str">
        <f>IF(AND('Mapa final'!$Y$45="Muy Baja",'Mapa final'!$AA$45="Catastrófico"),CONCATENATE("R9C",'Mapa final'!$O$45),"")</f>
        <v/>
      </c>
      <c r="AI54" s="22" t="str">
        <f>IF(AND('Mapa final'!$Y$46="Muy Baja",'Mapa final'!$AA$46="Catastrófico"),CONCATENATE("R9C",'Mapa final'!$O$46),"")</f>
        <v/>
      </c>
      <c r="AJ54" s="22" t="str">
        <f>IF(AND('Mapa final'!$Y$47="Muy Baja",'Mapa final'!$AA$47="Catastrófico"),CONCATENATE("R9C",'Mapa final'!$O$47),"")</f>
        <v/>
      </c>
      <c r="AK54" s="22" t="str">
        <f>IF(AND('Mapa final'!$Y$48="Muy Baja",'Mapa final'!$AA$48="Catastrófico"),CONCATENATE("R9C",'Mapa final'!$O$48),"")</f>
        <v/>
      </c>
      <c r="AL54" s="22" t="str">
        <f>IF(AND('Mapa final'!$Y$49="Muy Baja",'Mapa final'!$AA$49="Catastrófico"),CONCATENATE("R9C",'Mapa final'!$O$49),"")</f>
        <v/>
      </c>
      <c r="AM54" s="23" t="str">
        <f>IF(AND('Mapa final'!$Y$50="Muy Baja",'Mapa final'!$AA$50="Catastrófico"),CONCATENATE("R9C",'Mapa final'!$O$50),"")</f>
        <v/>
      </c>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row>
    <row r="55" spans="1:80" ht="15.75" customHeight="1" thickBot="1" x14ac:dyDescent="0.3">
      <c r="A55" s="49"/>
      <c r="B55" s="207"/>
      <c r="C55" s="207"/>
      <c r="D55" s="208"/>
      <c r="E55" s="307"/>
      <c r="F55" s="308"/>
      <c r="G55" s="308"/>
      <c r="H55" s="308"/>
      <c r="I55" s="322"/>
      <c r="J55" s="45" t="str">
        <f>IF(AND('Mapa final'!$Y$51="Muy Baja",'Mapa final'!$AA$51="Leve"),CONCATENATE("R10C",'Mapa final'!$O$51),"")</f>
        <v/>
      </c>
      <c r="K55" s="46" t="str">
        <f>IF(AND('Mapa final'!$Y$52="Muy Baja",'Mapa final'!$AA$52="Leve"),CONCATENATE("R10C",'Mapa final'!$O$52),"")</f>
        <v/>
      </c>
      <c r="L55" s="46" t="str">
        <f>IF(AND('Mapa final'!$Y$53="Muy Baja",'Mapa final'!$AA$53="Leve"),CONCATENATE("R10C",'Mapa final'!$O$53),"")</f>
        <v/>
      </c>
      <c r="M55" s="46" t="str">
        <f>IF(AND('Mapa final'!$Y$54="Muy Baja",'Mapa final'!$AA$54="Leve"),CONCATENATE("R10C",'Mapa final'!$O$54),"")</f>
        <v/>
      </c>
      <c r="N55" s="46" t="str">
        <f>IF(AND('Mapa final'!$Y$55="Muy Baja",'Mapa final'!$AA$55="Leve"),CONCATENATE("R10C",'Mapa final'!$O$55),"")</f>
        <v/>
      </c>
      <c r="O55" s="47" t="str">
        <f>IF(AND('Mapa final'!$Y$56="Muy Baja",'Mapa final'!$AA$56="Leve"),CONCATENATE("R10C",'Mapa final'!$O$56),"")</f>
        <v/>
      </c>
      <c r="P55" s="45" t="str">
        <f>IF(AND('Mapa final'!$Y$51="Muy Baja",'Mapa final'!$AA$51="Menor"),CONCATENATE("R10C",'Mapa final'!$O$51),"")</f>
        <v/>
      </c>
      <c r="Q55" s="46" t="str">
        <f>IF(AND('Mapa final'!$Y$52="Muy Baja",'Mapa final'!$AA$52="Menor"),CONCATENATE("R10C",'Mapa final'!$O$52),"")</f>
        <v/>
      </c>
      <c r="R55" s="46" t="str">
        <f>IF(AND('Mapa final'!$Y$53="Muy Baja",'Mapa final'!$AA$53="Menor"),CONCATENATE("R10C",'Mapa final'!$O$53),"")</f>
        <v/>
      </c>
      <c r="S55" s="46" t="str">
        <f>IF(AND('Mapa final'!$Y$54="Muy Baja",'Mapa final'!$AA$54="Menor"),CONCATENATE("R10C",'Mapa final'!$O$54),"")</f>
        <v/>
      </c>
      <c r="T55" s="46" t="str">
        <f>IF(AND('Mapa final'!$Y$55="Muy Baja",'Mapa final'!$AA$55="Menor"),CONCATENATE("R10C",'Mapa final'!$O$55),"")</f>
        <v/>
      </c>
      <c r="U55" s="47" t="str">
        <f>IF(AND('Mapa final'!$Y$56="Muy Baja",'Mapa final'!$AA$56="Menor"),CONCATENATE("R10C",'Mapa final'!$O$56),"")</f>
        <v/>
      </c>
      <c r="V55" s="36" t="str">
        <f>IF(AND('Mapa final'!$Y$51="Muy Baja",'Mapa final'!$AA$51="Moderado"),CONCATENATE("R10C",'Mapa final'!$O$51),"")</f>
        <v/>
      </c>
      <c r="W55" s="37" t="str">
        <f>IF(AND('Mapa final'!$Y$52="Muy Baja",'Mapa final'!$AA$52="Moderado"),CONCATENATE("R10C",'Mapa final'!$O$52),"")</f>
        <v/>
      </c>
      <c r="X55" s="37" t="str">
        <f>IF(AND('Mapa final'!$Y$53="Muy Baja",'Mapa final'!$AA$53="Moderado"),CONCATENATE("R10C",'Mapa final'!$O$53),"")</f>
        <v/>
      </c>
      <c r="Y55" s="37" t="str">
        <f>IF(AND('Mapa final'!$Y$54="Muy Baja",'Mapa final'!$AA$54="Moderado"),CONCATENATE("R10C",'Mapa final'!$O$54),"")</f>
        <v/>
      </c>
      <c r="Z55" s="37" t="str">
        <f>IF(AND('Mapa final'!$Y$55="Muy Baja",'Mapa final'!$AA$55="Moderado"),CONCATENATE("R10C",'Mapa final'!$O$55),"")</f>
        <v/>
      </c>
      <c r="AA55" s="38" t="str">
        <f>IF(AND('Mapa final'!$Y$56="Muy Baja",'Mapa final'!$AA$56="Moderado"),CONCATENATE("R10C",'Mapa final'!$O$56),"")</f>
        <v/>
      </c>
      <c r="AB55" s="24" t="str">
        <f>IF(AND('Mapa final'!$Y$51="Muy Baja",'Mapa final'!$AA$51="Mayor"),CONCATENATE("R10C",'Mapa final'!$O$51),"")</f>
        <v/>
      </c>
      <c r="AC55" s="25" t="str">
        <f>IF(AND('Mapa final'!$Y$52="Muy Baja",'Mapa final'!$AA$52="Mayor"),CONCATENATE("R10C",'Mapa final'!$O$52),"")</f>
        <v/>
      </c>
      <c r="AD55" s="25" t="str">
        <f>IF(AND('Mapa final'!$Y$53="Muy Baja",'Mapa final'!$AA$53="Mayor"),CONCATENATE("R10C",'Mapa final'!$O$53),"")</f>
        <v/>
      </c>
      <c r="AE55" s="25" t="str">
        <f>IF(AND('Mapa final'!$Y$54="Muy Baja",'Mapa final'!$AA$54="Mayor"),CONCATENATE("R10C",'Mapa final'!$O$54),"")</f>
        <v/>
      </c>
      <c r="AF55" s="25" t="str">
        <f>IF(AND('Mapa final'!$Y$55="Muy Baja",'Mapa final'!$AA$55="Mayor"),CONCATENATE("R10C",'Mapa final'!$O$55),"")</f>
        <v/>
      </c>
      <c r="AG55" s="26" t="str">
        <f>IF(AND('Mapa final'!$Y$56="Muy Baja",'Mapa final'!$AA$56="Mayor"),CONCATENATE("R10C",'Mapa final'!$O$56),"")</f>
        <v/>
      </c>
      <c r="AH55" s="27" t="str">
        <f>IF(AND('Mapa final'!$Y$51="Muy Baja",'Mapa final'!$AA$51="Catastrófico"),CONCATENATE("R10C",'Mapa final'!$O$51),"")</f>
        <v/>
      </c>
      <c r="AI55" s="28" t="str">
        <f>IF(AND('Mapa final'!$Y$52="Muy Baja",'Mapa final'!$AA$52="Catastrófico"),CONCATENATE("R10C",'Mapa final'!$O$52),"")</f>
        <v/>
      </c>
      <c r="AJ55" s="28" t="str">
        <f>IF(AND('Mapa final'!$Y$53="Muy Baja",'Mapa final'!$AA$53="Catastrófico"),CONCATENATE("R10C",'Mapa final'!$O$53),"")</f>
        <v/>
      </c>
      <c r="AK55" s="28" t="str">
        <f>IF(AND('Mapa final'!$Y$54="Muy Baja",'Mapa final'!$AA$54="Catastrófico"),CONCATENATE("R10C",'Mapa final'!$O$54),"")</f>
        <v/>
      </c>
      <c r="AL55" s="28" t="str">
        <f>IF(AND('Mapa final'!$Y$55="Muy Baja",'Mapa final'!$AA$55="Catastrófico"),CONCATENATE("R10C",'Mapa final'!$O$55),"")</f>
        <v/>
      </c>
      <c r="AM55" s="29" t="str">
        <f>IF(AND('Mapa final'!$Y$56="Muy Baja",'Mapa final'!$AA$56="Catastrófico"),CONCATENATE("R10C",'Mapa final'!$O$56),"")</f>
        <v/>
      </c>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row>
    <row r="56" spans="1:80" x14ac:dyDescent="0.25">
      <c r="A56" s="49"/>
      <c r="B56" s="49"/>
      <c r="C56" s="49"/>
      <c r="D56" s="49"/>
      <c r="E56" s="49"/>
      <c r="F56" s="49"/>
      <c r="G56" s="49"/>
      <c r="H56" s="49"/>
      <c r="I56" s="49"/>
      <c r="J56" s="302" t="s">
        <v>108</v>
      </c>
      <c r="K56" s="303"/>
      <c r="L56" s="303"/>
      <c r="M56" s="303"/>
      <c r="N56" s="303"/>
      <c r="O56" s="320"/>
      <c r="P56" s="302" t="s">
        <v>107</v>
      </c>
      <c r="Q56" s="303"/>
      <c r="R56" s="303"/>
      <c r="S56" s="303"/>
      <c r="T56" s="303"/>
      <c r="U56" s="320"/>
      <c r="V56" s="302" t="s">
        <v>106</v>
      </c>
      <c r="W56" s="303"/>
      <c r="X56" s="303"/>
      <c r="Y56" s="303"/>
      <c r="Z56" s="303"/>
      <c r="AA56" s="320"/>
      <c r="AB56" s="302" t="s">
        <v>105</v>
      </c>
      <c r="AC56" s="341"/>
      <c r="AD56" s="303"/>
      <c r="AE56" s="303"/>
      <c r="AF56" s="303"/>
      <c r="AG56" s="320"/>
      <c r="AH56" s="302" t="s">
        <v>104</v>
      </c>
      <c r="AI56" s="303"/>
      <c r="AJ56" s="303"/>
      <c r="AK56" s="303"/>
      <c r="AL56" s="303"/>
      <c r="AM56" s="320"/>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row>
    <row r="57" spans="1:80" x14ac:dyDescent="0.25">
      <c r="A57" s="49"/>
      <c r="B57" s="49"/>
      <c r="C57" s="49"/>
      <c r="D57" s="49"/>
      <c r="E57" s="49"/>
      <c r="F57" s="49"/>
      <c r="G57" s="49"/>
      <c r="H57" s="49"/>
      <c r="I57" s="49"/>
      <c r="J57" s="306"/>
      <c r="K57" s="305"/>
      <c r="L57" s="305"/>
      <c r="M57" s="305"/>
      <c r="N57" s="305"/>
      <c r="O57" s="321"/>
      <c r="P57" s="306"/>
      <c r="Q57" s="305"/>
      <c r="R57" s="305"/>
      <c r="S57" s="305"/>
      <c r="T57" s="305"/>
      <c r="U57" s="321"/>
      <c r="V57" s="306"/>
      <c r="W57" s="305"/>
      <c r="X57" s="305"/>
      <c r="Y57" s="305"/>
      <c r="Z57" s="305"/>
      <c r="AA57" s="321"/>
      <c r="AB57" s="306"/>
      <c r="AC57" s="305"/>
      <c r="AD57" s="305"/>
      <c r="AE57" s="305"/>
      <c r="AF57" s="305"/>
      <c r="AG57" s="321"/>
      <c r="AH57" s="306"/>
      <c r="AI57" s="305"/>
      <c r="AJ57" s="305"/>
      <c r="AK57" s="305"/>
      <c r="AL57" s="305"/>
      <c r="AM57" s="321"/>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row>
    <row r="58" spans="1:80" x14ac:dyDescent="0.25">
      <c r="A58" s="49"/>
      <c r="B58" s="49"/>
      <c r="C58" s="49"/>
      <c r="D58" s="49"/>
      <c r="E58" s="49"/>
      <c r="F58" s="49"/>
      <c r="G58" s="49"/>
      <c r="H58" s="49"/>
      <c r="I58" s="49"/>
      <c r="J58" s="306"/>
      <c r="K58" s="305"/>
      <c r="L58" s="305"/>
      <c r="M58" s="305"/>
      <c r="N58" s="305"/>
      <c r="O58" s="321"/>
      <c r="P58" s="306"/>
      <c r="Q58" s="305"/>
      <c r="R58" s="305"/>
      <c r="S58" s="305"/>
      <c r="T58" s="305"/>
      <c r="U58" s="321"/>
      <c r="V58" s="306"/>
      <c r="W58" s="305"/>
      <c r="X58" s="305"/>
      <c r="Y58" s="305"/>
      <c r="Z58" s="305"/>
      <c r="AA58" s="321"/>
      <c r="AB58" s="306"/>
      <c r="AC58" s="305"/>
      <c r="AD58" s="305"/>
      <c r="AE58" s="305"/>
      <c r="AF58" s="305"/>
      <c r="AG58" s="321"/>
      <c r="AH58" s="306"/>
      <c r="AI58" s="305"/>
      <c r="AJ58" s="305"/>
      <c r="AK58" s="305"/>
      <c r="AL58" s="305"/>
      <c r="AM58" s="321"/>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row>
    <row r="59" spans="1:80" x14ac:dyDescent="0.25">
      <c r="A59" s="49"/>
      <c r="B59" s="49"/>
      <c r="C59" s="49"/>
      <c r="D59" s="49"/>
      <c r="E59" s="49"/>
      <c r="F59" s="49"/>
      <c r="G59" s="49"/>
      <c r="H59" s="49"/>
      <c r="I59" s="49"/>
      <c r="J59" s="306"/>
      <c r="K59" s="305"/>
      <c r="L59" s="305"/>
      <c r="M59" s="305"/>
      <c r="N59" s="305"/>
      <c r="O59" s="321"/>
      <c r="P59" s="306"/>
      <c r="Q59" s="305"/>
      <c r="R59" s="305"/>
      <c r="S59" s="305"/>
      <c r="T59" s="305"/>
      <c r="U59" s="321"/>
      <c r="V59" s="306"/>
      <c r="W59" s="305"/>
      <c r="X59" s="305"/>
      <c r="Y59" s="305"/>
      <c r="Z59" s="305"/>
      <c r="AA59" s="321"/>
      <c r="AB59" s="306"/>
      <c r="AC59" s="305"/>
      <c r="AD59" s="305"/>
      <c r="AE59" s="305"/>
      <c r="AF59" s="305"/>
      <c r="AG59" s="321"/>
      <c r="AH59" s="306"/>
      <c r="AI59" s="305"/>
      <c r="AJ59" s="305"/>
      <c r="AK59" s="305"/>
      <c r="AL59" s="305"/>
      <c r="AM59" s="321"/>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row>
    <row r="60" spans="1:80" x14ac:dyDescent="0.25">
      <c r="A60" s="49"/>
      <c r="B60" s="49"/>
      <c r="C60" s="49"/>
      <c r="D60" s="49"/>
      <c r="E60" s="49"/>
      <c r="F60" s="49"/>
      <c r="G60" s="49"/>
      <c r="H60" s="49"/>
      <c r="I60" s="49"/>
      <c r="J60" s="306"/>
      <c r="K60" s="305"/>
      <c r="L60" s="305"/>
      <c r="M60" s="305"/>
      <c r="N60" s="305"/>
      <c r="O60" s="321"/>
      <c r="P60" s="306"/>
      <c r="Q60" s="305"/>
      <c r="R60" s="305"/>
      <c r="S60" s="305"/>
      <c r="T60" s="305"/>
      <c r="U60" s="321"/>
      <c r="V60" s="306"/>
      <c r="W60" s="305"/>
      <c r="X60" s="305"/>
      <c r="Y60" s="305"/>
      <c r="Z60" s="305"/>
      <c r="AA60" s="321"/>
      <c r="AB60" s="306"/>
      <c r="AC60" s="305"/>
      <c r="AD60" s="305"/>
      <c r="AE60" s="305"/>
      <c r="AF60" s="305"/>
      <c r="AG60" s="321"/>
      <c r="AH60" s="306"/>
      <c r="AI60" s="305"/>
      <c r="AJ60" s="305"/>
      <c r="AK60" s="305"/>
      <c r="AL60" s="305"/>
      <c r="AM60" s="321"/>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row>
    <row r="61" spans="1:80" ht="15.75" thickBot="1" x14ac:dyDescent="0.3">
      <c r="A61" s="49"/>
      <c r="B61" s="49"/>
      <c r="C61" s="49"/>
      <c r="D61" s="49"/>
      <c r="E61" s="49"/>
      <c r="F61" s="49"/>
      <c r="G61" s="49"/>
      <c r="H61" s="49"/>
      <c r="I61" s="49"/>
      <c r="J61" s="307"/>
      <c r="K61" s="308"/>
      <c r="L61" s="308"/>
      <c r="M61" s="308"/>
      <c r="N61" s="308"/>
      <c r="O61" s="322"/>
      <c r="P61" s="307"/>
      <c r="Q61" s="308"/>
      <c r="R61" s="308"/>
      <c r="S61" s="308"/>
      <c r="T61" s="308"/>
      <c r="U61" s="322"/>
      <c r="V61" s="307"/>
      <c r="W61" s="308"/>
      <c r="X61" s="308"/>
      <c r="Y61" s="308"/>
      <c r="Z61" s="308"/>
      <c r="AA61" s="322"/>
      <c r="AB61" s="307"/>
      <c r="AC61" s="308"/>
      <c r="AD61" s="308"/>
      <c r="AE61" s="308"/>
      <c r="AF61" s="308"/>
      <c r="AG61" s="322"/>
      <c r="AH61" s="307"/>
      <c r="AI61" s="308"/>
      <c r="AJ61" s="308"/>
      <c r="AK61" s="308"/>
      <c r="AL61" s="308"/>
      <c r="AM61" s="322"/>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row>
    <row r="62" spans="1:80"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row>
    <row r="63" spans="1:80" ht="15" customHeight="1" x14ac:dyDescent="0.25">
      <c r="A63" s="49"/>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49"/>
      <c r="AV63" s="49"/>
      <c r="AW63" s="49"/>
      <c r="AX63" s="49"/>
      <c r="AY63" s="49"/>
      <c r="AZ63" s="49"/>
      <c r="BA63" s="49"/>
      <c r="BB63" s="49"/>
      <c r="BC63" s="49"/>
      <c r="BD63" s="49"/>
      <c r="BE63" s="49"/>
      <c r="BF63" s="49"/>
      <c r="BG63" s="49"/>
      <c r="BH63" s="49"/>
    </row>
    <row r="64" spans="1:80" ht="15" customHeight="1" x14ac:dyDescent="0.25">
      <c r="A64" s="49"/>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49"/>
      <c r="AV64" s="49"/>
      <c r="AW64" s="49"/>
      <c r="AX64" s="49"/>
      <c r="AY64" s="49"/>
      <c r="AZ64" s="49"/>
      <c r="BA64" s="49"/>
      <c r="BB64" s="49"/>
      <c r="BC64" s="49"/>
      <c r="BD64" s="49"/>
      <c r="BE64" s="49"/>
      <c r="BF64" s="49"/>
      <c r="BG64" s="49"/>
      <c r="BH64" s="49"/>
    </row>
    <row r="65" spans="1:60"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row>
    <row r="66" spans="1:60"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row>
    <row r="67" spans="1:60"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row>
    <row r="68" spans="1:60"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row>
    <row r="69" spans="1:60"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row>
    <row r="70" spans="1:60"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row>
    <row r="71" spans="1:60"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row>
    <row r="72" spans="1:60"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row>
    <row r="73" spans="1:60"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row>
    <row r="74" spans="1:60"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row>
    <row r="75" spans="1:60"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row>
    <row r="76" spans="1:60"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row>
    <row r="77" spans="1:60"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row>
    <row r="78" spans="1:60"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row>
    <row r="79" spans="1:60"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row>
    <row r="80" spans="1:60"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row>
    <row r="81" spans="1:60"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row>
    <row r="82" spans="1:60"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row>
    <row r="83" spans="1:60"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row>
    <row r="84" spans="1:60"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row>
    <row r="85" spans="1:60"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row>
    <row r="86" spans="1:60"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row>
    <row r="87" spans="1:60"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row>
    <row r="88" spans="1:60"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row>
    <row r="89" spans="1:60"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row>
    <row r="90" spans="1:60"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row>
    <row r="91" spans="1:60"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row>
    <row r="92" spans="1:60"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row>
    <row r="93" spans="1:60"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row>
    <row r="94" spans="1:60"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row>
    <row r="95" spans="1:60"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row>
    <row r="96" spans="1:60"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row>
    <row r="97" spans="1:60"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row>
    <row r="98" spans="1:60"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row>
    <row r="99" spans="1:60"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row>
    <row r="100" spans="1:60"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row>
    <row r="101" spans="1:60"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row>
    <row r="102" spans="1:60"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row>
    <row r="103" spans="1:60"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row>
    <row r="104" spans="1:60"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row>
    <row r="105" spans="1:60"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row>
    <row r="106" spans="1:60"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row>
    <row r="107" spans="1:60"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row>
    <row r="108" spans="1:60"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row>
    <row r="109" spans="1:60"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row>
    <row r="110" spans="1:60"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row>
    <row r="111" spans="1:60"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row>
    <row r="112" spans="1:60"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row>
    <row r="113" spans="1:60"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row>
    <row r="114" spans="1:60"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row>
    <row r="115" spans="1:60"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row>
    <row r="116" spans="1:60"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row>
    <row r="117" spans="1:60"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row>
    <row r="118" spans="1:60"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row>
    <row r="119" spans="1:60" x14ac:dyDescent="0.2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row>
    <row r="120" spans="1:60" x14ac:dyDescent="0.2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row>
    <row r="121" spans="1:60" x14ac:dyDescent="0.2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row>
    <row r="122" spans="1:60" x14ac:dyDescent="0.25">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row>
    <row r="123" spans="1:60" x14ac:dyDescent="0.25">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row>
    <row r="124" spans="1:60" x14ac:dyDescent="0.25">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row>
    <row r="125" spans="1:60" x14ac:dyDescent="0.25">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row>
    <row r="126" spans="1:60" x14ac:dyDescent="0.25">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row>
    <row r="127" spans="1:60" x14ac:dyDescent="0.25">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row>
    <row r="128" spans="1:60" x14ac:dyDescent="0.25">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row>
    <row r="129" spans="1:60" x14ac:dyDescent="0.25">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row>
    <row r="130" spans="1:60" x14ac:dyDescent="0.25">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row>
    <row r="131" spans="1:60" x14ac:dyDescent="0.25">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row>
    <row r="132" spans="1:60" x14ac:dyDescent="0.25">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row>
    <row r="133" spans="1:60" x14ac:dyDescent="0.25">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row>
    <row r="134" spans="1:60" x14ac:dyDescent="0.25">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row>
    <row r="135" spans="1:60" x14ac:dyDescent="0.25">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row>
    <row r="136" spans="1:60" x14ac:dyDescent="0.25">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row>
    <row r="137" spans="1:60" x14ac:dyDescent="0.25">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c r="BG137" s="49"/>
      <c r="BH137" s="49"/>
    </row>
    <row r="138" spans="1:60" x14ac:dyDescent="0.25">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49"/>
    </row>
    <row r="139" spans="1:60" x14ac:dyDescent="0.25">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row>
    <row r="140" spans="1:60" x14ac:dyDescent="0.25">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row>
    <row r="141" spans="1:60" x14ac:dyDescent="0.25">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row>
    <row r="142" spans="1:60" x14ac:dyDescent="0.25">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row>
    <row r="143" spans="1:60" x14ac:dyDescent="0.25">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row>
    <row r="144" spans="1:60" x14ac:dyDescent="0.25">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row>
    <row r="145" spans="1:60" x14ac:dyDescent="0.25">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row>
    <row r="146" spans="1:60" x14ac:dyDescent="0.25">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row>
    <row r="147" spans="1:60" x14ac:dyDescent="0.25">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row>
    <row r="148" spans="1:60" x14ac:dyDescent="0.25">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row>
    <row r="149" spans="1:60" x14ac:dyDescent="0.25">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c r="BG149" s="49"/>
      <c r="BH149" s="49"/>
    </row>
    <row r="150" spans="1:60" x14ac:dyDescent="0.25">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row>
    <row r="151" spans="1:60" x14ac:dyDescent="0.25">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c r="BG151" s="49"/>
      <c r="BH151" s="49"/>
    </row>
    <row r="152" spans="1:60" x14ac:dyDescent="0.25">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row>
    <row r="153" spans="1:60" x14ac:dyDescent="0.25">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c r="BE153" s="49"/>
      <c r="BF153" s="49"/>
      <c r="BG153" s="49"/>
      <c r="BH153" s="49"/>
    </row>
    <row r="154" spans="1:60" x14ac:dyDescent="0.25">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row>
    <row r="155" spans="1:60" x14ac:dyDescent="0.25">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row>
    <row r="156" spans="1:60" x14ac:dyDescent="0.25">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row>
    <row r="157" spans="1:60" x14ac:dyDescent="0.25">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row>
    <row r="158" spans="1:60" x14ac:dyDescent="0.25">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row>
    <row r="159" spans="1:60" x14ac:dyDescent="0.25">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row>
    <row r="160" spans="1:60" x14ac:dyDescent="0.25">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row>
    <row r="161" spans="1:60" x14ac:dyDescent="0.25">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49"/>
      <c r="AY161" s="49"/>
      <c r="AZ161" s="49"/>
      <c r="BA161" s="49"/>
      <c r="BB161" s="49"/>
      <c r="BC161" s="49"/>
      <c r="BD161" s="49"/>
      <c r="BE161" s="49"/>
      <c r="BF161" s="49"/>
      <c r="BG161" s="49"/>
      <c r="BH161" s="49"/>
    </row>
    <row r="162" spans="1:60" x14ac:dyDescent="0.25">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row>
    <row r="163" spans="1:60" x14ac:dyDescent="0.25">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49"/>
      <c r="BB163" s="49"/>
      <c r="BC163" s="49"/>
      <c r="BD163" s="49"/>
      <c r="BE163" s="49"/>
      <c r="BF163" s="49"/>
      <c r="BG163" s="49"/>
      <c r="BH163" s="49"/>
    </row>
    <row r="164" spans="1:60" x14ac:dyDescent="0.25">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row>
    <row r="165" spans="1:60" x14ac:dyDescent="0.25">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c r="BF165" s="49"/>
      <c r="BG165" s="49"/>
      <c r="BH165" s="49"/>
    </row>
    <row r="166" spans="1:60" x14ac:dyDescent="0.25">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49"/>
      <c r="BA166" s="49"/>
      <c r="BB166" s="49"/>
      <c r="BC166" s="49"/>
      <c r="BD166" s="49"/>
      <c r="BE166" s="49"/>
      <c r="BF166" s="49"/>
      <c r="BG166" s="49"/>
      <c r="BH166" s="49"/>
    </row>
    <row r="167" spans="1:60" x14ac:dyDescent="0.25">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49"/>
      <c r="BH167" s="49"/>
    </row>
    <row r="168" spans="1:60" x14ac:dyDescent="0.25">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49"/>
      <c r="BA168" s="49"/>
      <c r="BB168" s="49"/>
      <c r="BC168" s="49"/>
      <c r="BD168" s="49"/>
      <c r="BE168" s="49"/>
      <c r="BF168" s="49"/>
      <c r="BG168" s="49"/>
      <c r="BH168" s="49"/>
    </row>
    <row r="169" spans="1:60" x14ac:dyDescent="0.25">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49"/>
      <c r="AZ169" s="49"/>
      <c r="BA169" s="49"/>
      <c r="BB169" s="49"/>
      <c r="BC169" s="49"/>
      <c r="BD169" s="49"/>
      <c r="BE169" s="49"/>
      <c r="BF169" s="49"/>
      <c r="BG169" s="49"/>
      <c r="BH169" s="49"/>
    </row>
    <row r="170" spans="1:60" x14ac:dyDescent="0.25">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49"/>
      <c r="AZ170" s="49"/>
      <c r="BA170" s="49"/>
      <c r="BB170" s="49"/>
      <c r="BC170" s="49"/>
      <c r="BD170" s="49"/>
      <c r="BE170" s="49"/>
      <c r="BF170" s="49"/>
      <c r="BG170" s="49"/>
      <c r="BH170" s="49"/>
    </row>
    <row r="171" spans="1:60" x14ac:dyDescent="0.25">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49"/>
      <c r="BA171" s="49"/>
      <c r="BB171" s="49"/>
      <c r="BC171" s="49"/>
      <c r="BD171" s="49"/>
      <c r="BE171" s="49"/>
      <c r="BF171" s="49"/>
      <c r="BG171" s="49"/>
      <c r="BH171" s="49"/>
    </row>
    <row r="172" spans="1:60" x14ac:dyDescent="0.25">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c r="BC172" s="49"/>
      <c r="BD172" s="49"/>
      <c r="BE172" s="49"/>
      <c r="BF172" s="49"/>
      <c r="BG172" s="49"/>
      <c r="BH172" s="49"/>
    </row>
    <row r="173" spans="1:60" x14ac:dyDescent="0.25">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49"/>
      <c r="BA173" s="49"/>
      <c r="BB173" s="49"/>
      <c r="BC173" s="49"/>
      <c r="BD173" s="49"/>
      <c r="BE173" s="49"/>
      <c r="BF173" s="49"/>
      <c r="BG173" s="49"/>
      <c r="BH173" s="49"/>
    </row>
    <row r="174" spans="1:60" x14ac:dyDescent="0.25">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49"/>
      <c r="BA174" s="49"/>
      <c r="BB174" s="49"/>
      <c r="BC174" s="49"/>
      <c r="BD174" s="49"/>
      <c r="BE174" s="49"/>
      <c r="BF174" s="49"/>
      <c r="BG174" s="49"/>
      <c r="BH174" s="49"/>
    </row>
    <row r="175" spans="1:60" x14ac:dyDescent="0.25">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49"/>
      <c r="BD175" s="49"/>
      <c r="BE175" s="49"/>
      <c r="BF175" s="49"/>
      <c r="BG175" s="49"/>
      <c r="BH175" s="49"/>
    </row>
    <row r="176" spans="1:60" x14ac:dyDescent="0.25">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49"/>
      <c r="BA176" s="49"/>
      <c r="BB176" s="49"/>
      <c r="BC176" s="49"/>
      <c r="BD176" s="49"/>
      <c r="BE176" s="49"/>
      <c r="BF176" s="49"/>
      <c r="BG176" s="49"/>
      <c r="BH176" s="49"/>
    </row>
    <row r="177" spans="1:60" x14ac:dyDescent="0.25">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49"/>
      <c r="BH177" s="49"/>
    </row>
    <row r="178" spans="1:60" x14ac:dyDescent="0.25">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9"/>
      <c r="BF178" s="49"/>
      <c r="BG178" s="49"/>
      <c r="BH178" s="49"/>
    </row>
    <row r="179" spans="1:60" x14ac:dyDescent="0.25">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c r="BF179" s="49"/>
      <c r="BG179" s="49"/>
      <c r="BH179" s="49"/>
    </row>
    <row r="180" spans="1:60" x14ac:dyDescent="0.25">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c r="AO180" s="49"/>
      <c r="AP180" s="49"/>
      <c r="AQ180" s="49"/>
      <c r="AR180" s="49"/>
      <c r="AS180" s="49"/>
      <c r="AT180" s="49"/>
      <c r="AU180" s="49"/>
      <c r="AV180" s="49"/>
      <c r="AW180" s="49"/>
      <c r="AX180" s="49"/>
      <c r="AY180" s="49"/>
      <c r="AZ180" s="49"/>
      <c r="BA180" s="49"/>
      <c r="BB180" s="49"/>
      <c r="BC180" s="49"/>
      <c r="BD180" s="49"/>
      <c r="BE180" s="49"/>
      <c r="BF180" s="49"/>
      <c r="BG180" s="49"/>
      <c r="BH180" s="49"/>
    </row>
    <row r="181" spans="1:60" x14ac:dyDescent="0.25">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c r="AZ181" s="49"/>
      <c r="BA181" s="49"/>
      <c r="BB181" s="49"/>
      <c r="BC181" s="49"/>
      <c r="BD181" s="49"/>
      <c r="BE181" s="49"/>
      <c r="BF181" s="49"/>
      <c r="BG181" s="49"/>
      <c r="BH181" s="49"/>
    </row>
    <row r="182" spans="1:60" x14ac:dyDescent="0.25">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49"/>
      <c r="BE182" s="49"/>
      <c r="BF182" s="49"/>
      <c r="BG182" s="49"/>
      <c r="BH182" s="49"/>
    </row>
    <row r="183" spans="1:60" x14ac:dyDescent="0.25">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c r="AX183" s="49"/>
      <c r="AY183" s="49"/>
      <c r="AZ183" s="49"/>
      <c r="BA183" s="49"/>
      <c r="BB183" s="49"/>
      <c r="BC183" s="49"/>
      <c r="BD183" s="49"/>
      <c r="BE183" s="49"/>
      <c r="BF183" s="49"/>
      <c r="BG183" s="49"/>
      <c r="BH183" s="49"/>
    </row>
    <row r="184" spans="1:60" x14ac:dyDescent="0.25">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c r="AK184" s="49"/>
      <c r="AL184" s="49"/>
      <c r="AM184" s="49"/>
      <c r="AN184" s="49"/>
      <c r="AO184" s="49"/>
      <c r="AP184" s="49"/>
      <c r="AQ184" s="49"/>
      <c r="AR184" s="49"/>
      <c r="AS184" s="49"/>
      <c r="AT184" s="49"/>
      <c r="AU184" s="49"/>
      <c r="AV184" s="49"/>
      <c r="AW184" s="49"/>
      <c r="AX184" s="49"/>
      <c r="AY184" s="49"/>
      <c r="AZ184" s="49"/>
      <c r="BA184" s="49"/>
      <c r="BB184" s="49"/>
      <c r="BC184" s="49"/>
      <c r="BD184" s="49"/>
      <c r="BE184" s="49"/>
      <c r="BF184" s="49"/>
      <c r="BG184" s="49"/>
      <c r="BH184" s="49"/>
    </row>
    <row r="185" spans="1:60" x14ac:dyDescent="0.25">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49"/>
      <c r="AK185" s="49"/>
      <c r="AL185" s="49"/>
      <c r="AM185" s="49"/>
      <c r="AN185" s="49"/>
      <c r="AO185" s="49"/>
      <c r="AP185" s="49"/>
      <c r="AQ185" s="49"/>
      <c r="AR185" s="49"/>
      <c r="AS185" s="49"/>
      <c r="AT185" s="49"/>
      <c r="AU185" s="49"/>
      <c r="AV185" s="49"/>
      <c r="AW185" s="49"/>
      <c r="AX185" s="49"/>
      <c r="AY185" s="49"/>
      <c r="AZ185" s="49"/>
      <c r="BA185" s="49"/>
      <c r="BB185" s="49"/>
      <c r="BC185" s="49"/>
      <c r="BD185" s="49"/>
      <c r="BE185" s="49"/>
      <c r="BF185" s="49"/>
      <c r="BG185" s="49"/>
      <c r="BH185" s="49"/>
    </row>
    <row r="186" spans="1:60" x14ac:dyDescent="0.25">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49"/>
      <c r="BD186" s="49"/>
      <c r="BE186" s="49"/>
      <c r="BF186" s="49"/>
      <c r="BG186" s="49"/>
      <c r="BH186" s="49"/>
    </row>
    <row r="187" spans="1:60" x14ac:dyDescent="0.25">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c r="AO187" s="49"/>
      <c r="AP187" s="49"/>
      <c r="AQ187" s="49"/>
      <c r="AR187" s="49"/>
      <c r="AS187" s="49"/>
      <c r="AT187" s="49"/>
      <c r="AU187" s="49"/>
      <c r="AV187" s="49"/>
      <c r="AW187" s="49"/>
      <c r="AX187" s="49"/>
      <c r="AY187" s="49"/>
      <c r="AZ187" s="49"/>
      <c r="BA187" s="49"/>
      <c r="BB187" s="49"/>
      <c r="BC187" s="49"/>
      <c r="BD187" s="49"/>
      <c r="BE187" s="49"/>
      <c r="BF187" s="49"/>
      <c r="BG187" s="49"/>
      <c r="BH187" s="49"/>
    </row>
    <row r="188" spans="1:60" x14ac:dyDescent="0.25">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c r="AS188" s="49"/>
      <c r="AT188" s="49"/>
      <c r="AU188" s="49"/>
      <c r="AV188" s="49"/>
      <c r="AW188" s="49"/>
      <c r="AX188" s="49"/>
      <c r="AY188" s="49"/>
      <c r="AZ188" s="49"/>
      <c r="BA188" s="49"/>
      <c r="BB188" s="49"/>
      <c r="BC188" s="49"/>
      <c r="BD188" s="49"/>
      <c r="BE188" s="49"/>
      <c r="BF188" s="49"/>
      <c r="BG188" s="49"/>
      <c r="BH188" s="49"/>
    </row>
    <row r="189" spans="1:60" x14ac:dyDescent="0.25">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c r="AO189" s="49"/>
      <c r="AP189" s="49"/>
      <c r="AQ189" s="49"/>
      <c r="AR189" s="49"/>
      <c r="AS189" s="49"/>
      <c r="AT189" s="49"/>
      <c r="AU189" s="49"/>
      <c r="AV189" s="49"/>
      <c r="AW189" s="49"/>
      <c r="AX189" s="49"/>
      <c r="AY189" s="49"/>
      <c r="AZ189" s="49"/>
      <c r="BA189" s="49"/>
      <c r="BB189" s="49"/>
      <c r="BC189" s="49"/>
      <c r="BD189" s="49"/>
      <c r="BE189" s="49"/>
      <c r="BF189" s="49"/>
      <c r="BG189" s="49"/>
      <c r="BH189" s="49"/>
    </row>
    <row r="190" spans="1:60" x14ac:dyDescent="0.25">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c r="AL190" s="49"/>
      <c r="AM190" s="49"/>
      <c r="AN190" s="49"/>
      <c r="AO190" s="49"/>
      <c r="AP190" s="49"/>
      <c r="AQ190" s="49"/>
      <c r="AR190" s="49"/>
      <c r="AS190" s="49"/>
      <c r="AT190" s="49"/>
      <c r="AU190" s="49"/>
      <c r="AV190" s="49"/>
      <c r="AW190" s="49"/>
      <c r="AX190" s="49"/>
      <c r="AY190" s="49"/>
      <c r="AZ190" s="49"/>
      <c r="BA190" s="49"/>
      <c r="BB190" s="49"/>
      <c r="BC190" s="49"/>
      <c r="BD190" s="49"/>
      <c r="BE190" s="49"/>
      <c r="BF190" s="49"/>
      <c r="BG190" s="49"/>
      <c r="BH190" s="49"/>
    </row>
    <row r="191" spans="1:60" x14ac:dyDescent="0.25">
      <c r="A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c r="AS191" s="49"/>
      <c r="AT191" s="49"/>
      <c r="AU191" s="49"/>
      <c r="AV191" s="49"/>
      <c r="AW191" s="49"/>
      <c r="AX191" s="49"/>
      <c r="AY191" s="49"/>
      <c r="AZ191" s="49"/>
      <c r="BA191" s="49"/>
      <c r="BB191" s="49"/>
      <c r="BC191" s="49"/>
      <c r="BD191" s="49"/>
      <c r="BE191" s="49"/>
      <c r="BF191" s="49"/>
      <c r="BG191" s="49"/>
      <c r="BH191" s="49"/>
    </row>
    <row r="192" spans="1:60" x14ac:dyDescent="0.25">
      <c r="A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49"/>
      <c r="AL192" s="49"/>
      <c r="AM192" s="49"/>
      <c r="AN192" s="49"/>
      <c r="AO192" s="49"/>
      <c r="AP192" s="49"/>
      <c r="AQ192" s="49"/>
      <c r="AR192" s="49"/>
      <c r="AS192" s="49"/>
      <c r="AT192" s="49"/>
      <c r="AU192" s="49"/>
      <c r="AV192" s="49"/>
      <c r="AW192" s="49"/>
      <c r="AX192" s="49"/>
      <c r="AY192" s="49"/>
      <c r="AZ192" s="49"/>
      <c r="BA192" s="49"/>
      <c r="BB192" s="49"/>
      <c r="BC192" s="49"/>
      <c r="BD192" s="49"/>
      <c r="BE192" s="49"/>
      <c r="BF192" s="49"/>
      <c r="BG192" s="49"/>
      <c r="BH192" s="49"/>
    </row>
    <row r="193" spans="1:60" x14ac:dyDescent="0.25">
      <c r="A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49"/>
      <c r="AX193" s="49"/>
      <c r="AY193" s="49"/>
      <c r="AZ193" s="49"/>
      <c r="BA193" s="49"/>
      <c r="BB193" s="49"/>
      <c r="BC193" s="49"/>
      <c r="BD193" s="49"/>
      <c r="BE193" s="49"/>
      <c r="BF193" s="49"/>
      <c r="BG193" s="49"/>
      <c r="BH193" s="49"/>
    </row>
    <row r="194" spans="1:60" x14ac:dyDescent="0.25">
      <c r="A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49"/>
      <c r="AM194" s="49"/>
      <c r="AN194" s="49"/>
      <c r="AO194" s="49"/>
      <c r="AP194" s="49"/>
      <c r="AQ194" s="49"/>
      <c r="AR194" s="49"/>
      <c r="AS194" s="49"/>
      <c r="AT194" s="49"/>
      <c r="AU194" s="49"/>
      <c r="AV194" s="49"/>
      <c r="AW194" s="49"/>
      <c r="AX194" s="49"/>
      <c r="AY194" s="49"/>
      <c r="AZ194" s="49"/>
      <c r="BA194" s="49"/>
      <c r="BB194" s="49"/>
      <c r="BC194" s="49"/>
      <c r="BD194" s="49"/>
      <c r="BE194" s="49"/>
      <c r="BF194" s="49"/>
      <c r="BG194" s="49"/>
      <c r="BH194" s="49"/>
    </row>
    <row r="195" spans="1:60" x14ac:dyDescent="0.25">
      <c r="A195" s="49"/>
      <c r="J195" s="49"/>
      <c r="K195" s="49"/>
      <c r="L195" s="49"/>
      <c r="M195" s="49"/>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49"/>
      <c r="AK195" s="49"/>
      <c r="AL195" s="49"/>
      <c r="AM195" s="49"/>
      <c r="AN195" s="49"/>
      <c r="AO195" s="49"/>
      <c r="AP195" s="49"/>
      <c r="AQ195" s="49"/>
      <c r="AR195" s="49"/>
      <c r="AS195" s="49"/>
      <c r="AT195" s="49"/>
      <c r="AU195" s="49"/>
      <c r="AV195" s="49"/>
      <c r="AW195" s="49"/>
      <c r="AX195" s="49"/>
      <c r="AY195" s="49"/>
      <c r="AZ195" s="49"/>
      <c r="BA195" s="49"/>
      <c r="BB195" s="49"/>
      <c r="BC195" s="49"/>
      <c r="BD195" s="49"/>
      <c r="BE195" s="49"/>
      <c r="BF195" s="49"/>
      <c r="BG195" s="49"/>
      <c r="BH195" s="49"/>
    </row>
    <row r="196" spans="1:60" x14ac:dyDescent="0.25">
      <c r="A196" s="49"/>
      <c r="J196" s="49"/>
      <c r="K196" s="49"/>
      <c r="L196" s="49"/>
      <c r="M196" s="49"/>
      <c r="N196" s="49"/>
      <c r="O196" s="49"/>
      <c r="P196" s="49"/>
      <c r="Q196" s="49"/>
      <c r="R196" s="49"/>
      <c r="S196" s="49"/>
      <c r="T196" s="49"/>
      <c r="U196" s="49"/>
      <c r="V196" s="49"/>
      <c r="W196" s="49"/>
      <c r="X196" s="49"/>
      <c r="Y196" s="49"/>
      <c r="Z196" s="49"/>
      <c r="AA196" s="49"/>
      <c r="AB196" s="49"/>
      <c r="AC196" s="49"/>
      <c r="AD196" s="49"/>
      <c r="AE196" s="49"/>
      <c r="AF196" s="49"/>
      <c r="AG196" s="49"/>
      <c r="AH196" s="49"/>
      <c r="AI196" s="49"/>
      <c r="AJ196" s="49"/>
      <c r="AK196" s="49"/>
      <c r="AL196" s="49"/>
      <c r="AM196" s="49"/>
      <c r="AN196" s="49"/>
      <c r="AO196" s="49"/>
      <c r="AP196" s="49"/>
      <c r="AQ196" s="49"/>
      <c r="AR196" s="49"/>
      <c r="AS196" s="49"/>
      <c r="AT196" s="49"/>
      <c r="AU196" s="49"/>
      <c r="AV196" s="49"/>
      <c r="AW196" s="49"/>
      <c r="AX196" s="49"/>
      <c r="AY196" s="49"/>
      <c r="AZ196" s="49"/>
      <c r="BA196" s="49"/>
      <c r="BB196" s="49"/>
      <c r="BC196" s="49"/>
      <c r="BD196" s="49"/>
      <c r="BE196" s="49"/>
      <c r="BF196" s="49"/>
      <c r="BG196" s="49"/>
      <c r="BH196" s="49"/>
    </row>
    <row r="197" spans="1:60" x14ac:dyDescent="0.25">
      <c r="A197" s="49"/>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49"/>
      <c r="AK197" s="49"/>
      <c r="AL197" s="49"/>
      <c r="AM197" s="49"/>
      <c r="AN197" s="49"/>
      <c r="AO197" s="49"/>
      <c r="AP197" s="49"/>
      <c r="AQ197" s="49"/>
      <c r="AR197" s="49"/>
      <c r="AS197" s="49"/>
      <c r="AT197" s="49"/>
      <c r="AU197" s="49"/>
      <c r="AV197" s="49"/>
      <c r="AW197" s="49"/>
      <c r="AX197" s="49"/>
      <c r="AY197" s="49"/>
      <c r="AZ197" s="49"/>
      <c r="BA197" s="49"/>
      <c r="BB197" s="49"/>
      <c r="BC197" s="49"/>
      <c r="BD197" s="49"/>
      <c r="BE197" s="49"/>
      <c r="BF197" s="49"/>
      <c r="BG197" s="49"/>
      <c r="BH197" s="49"/>
    </row>
    <row r="198" spans="1:60" x14ac:dyDescent="0.25">
      <c r="A198" s="49"/>
      <c r="J198" s="49"/>
      <c r="K198" s="49"/>
      <c r="L198" s="49"/>
      <c r="M198" s="49"/>
      <c r="N198" s="49"/>
      <c r="O198" s="49"/>
      <c r="P198" s="49"/>
      <c r="Q198" s="49"/>
      <c r="R198" s="49"/>
      <c r="S198" s="49"/>
      <c r="T198" s="49"/>
      <c r="U198" s="49"/>
      <c r="V198" s="49"/>
      <c r="W198" s="49"/>
      <c r="X198" s="49"/>
      <c r="Y198" s="49"/>
      <c r="Z198" s="49"/>
      <c r="AA198" s="49"/>
      <c r="AB198" s="49"/>
      <c r="AC198" s="49"/>
      <c r="AD198" s="49"/>
      <c r="AE198" s="49"/>
      <c r="AF198" s="49"/>
      <c r="AG198" s="49"/>
      <c r="AH198" s="49"/>
      <c r="AI198" s="49"/>
      <c r="AJ198" s="49"/>
      <c r="AK198" s="49"/>
      <c r="AL198" s="49"/>
      <c r="AM198" s="49"/>
      <c r="AN198" s="49"/>
      <c r="AO198" s="49"/>
      <c r="AP198" s="49"/>
      <c r="AQ198" s="49"/>
      <c r="AR198" s="49"/>
      <c r="AS198" s="49"/>
      <c r="AT198" s="49"/>
      <c r="AU198" s="49"/>
      <c r="AV198" s="49"/>
      <c r="AW198" s="49"/>
      <c r="AX198" s="49"/>
      <c r="AY198" s="49"/>
      <c r="AZ198" s="49"/>
      <c r="BA198" s="49"/>
      <c r="BB198" s="49"/>
      <c r="BC198" s="49"/>
      <c r="BD198" s="49"/>
      <c r="BE198" s="49"/>
      <c r="BF198" s="49"/>
      <c r="BG198" s="49"/>
      <c r="BH198" s="49"/>
    </row>
    <row r="199" spans="1:60" x14ac:dyDescent="0.25">
      <c r="A199" s="49"/>
      <c r="J199" s="49"/>
      <c r="K199" s="49"/>
      <c r="L199" s="49"/>
      <c r="M199" s="49"/>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49"/>
      <c r="AK199" s="49"/>
      <c r="AL199" s="49"/>
      <c r="AM199" s="49"/>
      <c r="AN199" s="49"/>
      <c r="AO199" s="49"/>
      <c r="AP199" s="49"/>
      <c r="AQ199" s="49"/>
      <c r="AR199" s="49"/>
      <c r="AS199" s="49"/>
      <c r="AT199" s="49"/>
      <c r="AU199" s="49"/>
      <c r="AV199" s="49"/>
      <c r="AW199" s="49"/>
      <c r="AX199" s="49"/>
      <c r="AY199" s="49"/>
      <c r="AZ199" s="49"/>
      <c r="BA199" s="49"/>
      <c r="BB199" s="49"/>
      <c r="BC199" s="49"/>
      <c r="BD199" s="49"/>
      <c r="BE199" s="49"/>
      <c r="BF199" s="49"/>
      <c r="BG199" s="49"/>
      <c r="BH199" s="49"/>
    </row>
    <row r="200" spans="1:60" x14ac:dyDescent="0.25">
      <c r="A200" s="49"/>
      <c r="J200" s="49"/>
      <c r="K200" s="49"/>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c r="AK200" s="49"/>
      <c r="AL200" s="49"/>
      <c r="AM200" s="49"/>
      <c r="AN200" s="49"/>
      <c r="AO200" s="49"/>
      <c r="AP200" s="49"/>
      <c r="AQ200" s="49"/>
      <c r="AR200" s="49"/>
      <c r="AS200" s="49"/>
      <c r="AT200" s="49"/>
      <c r="AU200" s="49"/>
      <c r="AV200" s="49"/>
      <c r="AW200" s="49"/>
      <c r="AX200" s="49"/>
      <c r="AY200" s="49"/>
      <c r="AZ200" s="49"/>
      <c r="BA200" s="49"/>
      <c r="BB200" s="49"/>
      <c r="BC200" s="49"/>
      <c r="BD200" s="49"/>
      <c r="BE200" s="49"/>
      <c r="BF200" s="49"/>
      <c r="BG200" s="49"/>
      <c r="BH200" s="49"/>
    </row>
    <row r="201" spans="1:60" x14ac:dyDescent="0.25">
      <c r="A201" s="49"/>
      <c r="J201" s="49"/>
      <c r="K201" s="49"/>
      <c r="L201" s="49"/>
      <c r="M201" s="49"/>
      <c r="N201" s="49"/>
      <c r="O201" s="49"/>
      <c r="P201" s="49"/>
      <c r="Q201" s="49"/>
      <c r="R201" s="49"/>
      <c r="S201" s="49"/>
      <c r="T201" s="49"/>
      <c r="U201" s="49"/>
      <c r="V201" s="49"/>
      <c r="W201" s="49"/>
      <c r="X201" s="49"/>
      <c r="Y201" s="49"/>
      <c r="Z201" s="49"/>
      <c r="AA201" s="49"/>
      <c r="AB201" s="49"/>
      <c r="AC201" s="49"/>
      <c r="AD201" s="49"/>
      <c r="AE201" s="49"/>
      <c r="AF201" s="49"/>
      <c r="AG201" s="49"/>
      <c r="AH201" s="49"/>
      <c r="AI201" s="49"/>
      <c r="AJ201" s="49"/>
      <c r="AK201" s="49"/>
      <c r="AL201" s="49"/>
      <c r="AM201" s="49"/>
      <c r="AN201" s="49"/>
      <c r="AO201" s="49"/>
      <c r="AP201" s="49"/>
      <c r="AQ201" s="49"/>
      <c r="AR201" s="49"/>
      <c r="AS201" s="49"/>
      <c r="AT201" s="49"/>
      <c r="AU201" s="49"/>
      <c r="AV201" s="49"/>
      <c r="AW201" s="49"/>
      <c r="AX201" s="49"/>
      <c r="AY201" s="49"/>
      <c r="AZ201" s="49"/>
      <c r="BA201" s="49"/>
      <c r="BB201" s="49"/>
      <c r="BC201" s="49"/>
      <c r="BD201" s="49"/>
      <c r="BE201" s="49"/>
      <c r="BF201" s="49"/>
      <c r="BG201" s="49"/>
      <c r="BH201" s="49"/>
    </row>
    <row r="202" spans="1:60" x14ac:dyDescent="0.25">
      <c r="A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49"/>
      <c r="AK202" s="49"/>
      <c r="AL202" s="49"/>
      <c r="AM202" s="49"/>
      <c r="AN202" s="49"/>
      <c r="AO202" s="49"/>
      <c r="AP202" s="49"/>
      <c r="AQ202" s="49"/>
      <c r="AR202" s="49"/>
      <c r="AS202" s="49"/>
      <c r="AT202" s="49"/>
      <c r="AU202" s="49"/>
      <c r="AV202" s="49"/>
      <c r="AW202" s="49"/>
      <c r="AX202" s="49"/>
      <c r="AY202" s="49"/>
      <c r="AZ202" s="49"/>
      <c r="BA202" s="49"/>
      <c r="BB202" s="49"/>
      <c r="BC202" s="49"/>
      <c r="BD202" s="49"/>
      <c r="BE202" s="49"/>
      <c r="BF202" s="49"/>
      <c r="BG202" s="49"/>
      <c r="BH202" s="49"/>
    </row>
    <row r="203" spans="1:60" x14ac:dyDescent="0.25">
      <c r="A203" s="49"/>
      <c r="J203" s="49"/>
      <c r="K203" s="49"/>
      <c r="L203" s="49"/>
      <c r="M203" s="49"/>
      <c r="N203" s="49"/>
      <c r="O203" s="49"/>
      <c r="P203" s="49"/>
      <c r="Q203" s="49"/>
      <c r="R203" s="49"/>
      <c r="S203" s="49"/>
      <c r="T203" s="49"/>
      <c r="U203" s="49"/>
      <c r="V203" s="49"/>
      <c r="W203" s="49"/>
      <c r="X203" s="49"/>
      <c r="Y203" s="49"/>
      <c r="Z203" s="49"/>
      <c r="AA203" s="49"/>
      <c r="AB203" s="49"/>
      <c r="AC203" s="49"/>
      <c r="AD203" s="49"/>
      <c r="AE203" s="49"/>
      <c r="AF203" s="49"/>
      <c r="AG203" s="49"/>
      <c r="AH203" s="49"/>
      <c r="AI203" s="49"/>
      <c r="AJ203" s="49"/>
      <c r="AK203" s="49"/>
      <c r="AL203" s="49"/>
      <c r="AM203" s="49"/>
      <c r="AN203" s="49"/>
      <c r="AO203" s="49"/>
      <c r="AP203" s="49"/>
      <c r="AQ203" s="49"/>
      <c r="AR203" s="49"/>
      <c r="AS203" s="49"/>
      <c r="AT203" s="49"/>
      <c r="AU203" s="49"/>
      <c r="AV203" s="49"/>
      <c r="AW203" s="49"/>
      <c r="AX203" s="49"/>
      <c r="AY203" s="49"/>
      <c r="AZ203" s="49"/>
      <c r="BA203" s="49"/>
      <c r="BB203" s="49"/>
      <c r="BC203" s="49"/>
      <c r="BD203" s="49"/>
      <c r="BE203" s="49"/>
      <c r="BF203" s="49"/>
      <c r="BG203" s="49"/>
      <c r="BH203" s="49"/>
    </row>
    <row r="204" spans="1:60" x14ac:dyDescent="0.25">
      <c r="A204" s="49"/>
      <c r="J204" s="49"/>
      <c r="K204" s="49"/>
      <c r="L204" s="49"/>
      <c r="M204" s="49"/>
      <c r="N204" s="49"/>
      <c r="O204" s="49"/>
      <c r="P204" s="49"/>
      <c r="Q204" s="49"/>
      <c r="R204" s="49"/>
      <c r="S204" s="49"/>
      <c r="T204" s="49"/>
      <c r="U204" s="49"/>
      <c r="V204" s="49"/>
      <c r="W204" s="49"/>
      <c r="X204" s="49"/>
      <c r="Y204" s="49"/>
      <c r="Z204" s="49"/>
      <c r="AA204" s="49"/>
      <c r="AB204" s="49"/>
      <c r="AC204" s="49"/>
      <c r="AD204" s="49"/>
      <c r="AE204" s="49"/>
      <c r="AF204" s="49"/>
      <c r="AG204" s="49"/>
      <c r="AH204" s="49"/>
      <c r="AI204" s="49"/>
      <c r="AJ204" s="49"/>
      <c r="AK204" s="49"/>
      <c r="AL204" s="49"/>
      <c r="AM204" s="49"/>
      <c r="AN204" s="49"/>
      <c r="AO204" s="49"/>
      <c r="AP204" s="49"/>
      <c r="AQ204" s="49"/>
      <c r="AR204" s="49"/>
      <c r="AS204" s="49"/>
      <c r="AT204" s="49"/>
      <c r="AU204" s="49"/>
      <c r="AV204" s="49"/>
      <c r="AW204" s="49"/>
      <c r="AX204" s="49"/>
      <c r="AY204" s="49"/>
      <c r="AZ204" s="49"/>
      <c r="BA204" s="49"/>
      <c r="BB204" s="49"/>
      <c r="BC204" s="49"/>
      <c r="BD204" s="49"/>
      <c r="BE204" s="49"/>
      <c r="BF204" s="49"/>
      <c r="BG204" s="49"/>
      <c r="BH204" s="49"/>
    </row>
    <row r="205" spans="1:60" x14ac:dyDescent="0.25">
      <c r="A205" s="49"/>
      <c r="J205" s="49"/>
      <c r="K205" s="49"/>
      <c r="L205" s="49"/>
      <c r="M205" s="49"/>
      <c r="N205" s="49"/>
      <c r="O205" s="49"/>
      <c r="P205" s="49"/>
      <c r="Q205" s="49"/>
      <c r="R205" s="49"/>
      <c r="S205" s="49"/>
      <c r="T205" s="49"/>
      <c r="U205" s="49"/>
      <c r="V205" s="49"/>
      <c r="W205" s="49"/>
      <c r="X205" s="49"/>
      <c r="Y205" s="49"/>
      <c r="Z205" s="49"/>
      <c r="AA205" s="49"/>
      <c r="AB205" s="49"/>
      <c r="AC205" s="49"/>
      <c r="AD205" s="49"/>
      <c r="AE205" s="49"/>
      <c r="AF205" s="49"/>
      <c r="AG205" s="49"/>
      <c r="AH205" s="49"/>
      <c r="AI205" s="49"/>
      <c r="AJ205" s="49"/>
      <c r="AK205" s="49"/>
      <c r="AL205" s="49"/>
      <c r="AM205" s="49"/>
      <c r="AN205" s="49"/>
      <c r="AO205" s="49"/>
      <c r="AP205" s="49"/>
      <c r="AQ205" s="49"/>
      <c r="AR205" s="49"/>
      <c r="AS205" s="49"/>
      <c r="AT205" s="49"/>
      <c r="AU205" s="49"/>
      <c r="AV205" s="49"/>
      <c r="AW205" s="49"/>
      <c r="AX205" s="49"/>
      <c r="AY205" s="49"/>
      <c r="AZ205" s="49"/>
      <c r="BA205" s="49"/>
      <c r="BB205" s="49"/>
      <c r="BC205" s="49"/>
      <c r="BD205" s="49"/>
      <c r="BE205" s="49"/>
      <c r="BF205" s="49"/>
      <c r="BG205" s="49"/>
      <c r="BH205" s="49"/>
    </row>
    <row r="206" spans="1:60" x14ac:dyDescent="0.25">
      <c r="A206" s="49"/>
      <c r="J206" s="49"/>
      <c r="K206" s="49"/>
      <c r="L206" s="49"/>
      <c r="M206" s="49"/>
      <c r="N206" s="49"/>
      <c r="O206" s="49"/>
      <c r="P206" s="49"/>
      <c r="Q206" s="49"/>
      <c r="R206" s="49"/>
      <c r="S206" s="49"/>
      <c r="T206" s="49"/>
      <c r="U206" s="49"/>
      <c r="V206" s="49"/>
      <c r="W206" s="49"/>
      <c r="X206" s="49"/>
      <c r="Y206" s="49"/>
      <c r="Z206" s="49"/>
      <c r="AA206" s="49"/>
      <c r="AB206" s="49"/>
      <c r="AC206" s="49"/>
      <c r="AD206" s="49"/>
      <c r="AE206" s="49"/>
      <c r="AF206" s="49"/>
      <c r="AG206" s="49"/>
      <c r="AH206" s="49"/>
      <c r="AI206" s="49"/>
      <c r="AJ206" s="49"/>
      <c r="AK206" s="49"/>
      <c r="AL206" s="49"/>
      <c r="AM206" s="49"/>
      <c r="AN206" s="49"/>
      <c r="AO206" s="49"/>
      <c r="AP206" s="49"/>
      <c r="AQ206" s="49"/>
      <c r="AR206" s="49"/>
      <c r="AS206" s="49"/>
      <c r="AT206" s="49"/>
      <c r="AU206" s="49"/>
      <c r="AV206" s="49"/>
      <c r="AW206" s="49"/>
      <c r="AX206" s="49"/>
      <c r="AY206" s="49"/>
      <c r="AZ206" s="49"/>
      <c r="BA206" s="49"/>
      <c r="BB206" s="49"/>
      <c r="BC206" s="49"/>
      <c r="BD206" s="49"/>
      <c r="BE206" s="49"/>
      <c r="BF206" s="49"/>
      <c r="BG206" s="49"/>
      <c r="BH206" s="49"/>
    </row>
    <row r="207" spans="1:60" x14ac:dyDescent="0.25">
      <c r="A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AQ207" s="49"/>
      <c r="AR207" s="49"/>
      <c r="AS207" s="49"/>
      <c r="AT207" s="49"/>
      <c r="AU207" s="49"/>
      <c r="AV207" s="49"/>
      <c r="AW207" s="49"/>
      <c r="AX207" s="49"/>
      <c r="AY207" s="49"/>
      <c r="AZ207" s="49"/>
      <c r="BA207" s="49"/>
      <c r="BB207" s="49"/>
      <c r="BC207" s="49"/>
      <c r="BD207" s="49"/>
      <c r="BE207" s="49"/>
      <c r="BF207" s="49"/>
      <c r="BG207" s="49"/>
      <c r="BH207" s="49"/>
    </row>
    <row r="208" spans="1:60" x14ac:dyDescent="0.25">
      <c r="A208" s="49"/>
      <c r="J208" s="49"/>
      <c r="K208" s="49"/>
      <c r="L208" s="49"/>
      <c r="M208" s="49"/>
      <c r="N208" s="49"/>
      <c r="O208" s="49"/>
      <c r="P208" s="49"/>
      <c r="Q208" s="49"/>
      <c r="R208" s="49"/>
      <c r="S208" s="49"/>
      <c r="T208" s="49"/>
      <c r="U208" s="49"/>
      <c r="V208" s="49"/>
      <c r="W208" s="49"/>
      <c r="X208" s="49"/>
      <c r="Y208" s="49"/>
      <c r="Z208" s="49"/>
      <c r="AA208" s="49"/>
      <c r="AB208" s="49"/>
      <c r="AC208" s="49"/>
      <c r="AD208" s="49"/>
      <c r="AE208" s="49"/>
      <c r="AF208" s="49"/>
      <c r="AG208" s="49"/>
      <c r="AH208" s="49"/>
      <c r="AI208" s="49"/>
      <c r="AJ208" s="49"/>
      <c r="AK208" s="49"/>
      <c r="AL208" s="49"/>
      <c r="AM208" s="49"/>
      <c r="AN208" s="49"/>
      <c r="AO208" s="49"/>
      <c r="AP208" s="49"/>
      <c r="AQ208" s="49"/>
      <c r="AR208" s="49"/>
      <c r="AS208" s="49"/>
      <c r="AT208" s="49"/>
      <c r="AU208" s="49"/>
      <c r="AV208" s="49"/>
      <c r="AW208" s="49"/>
      <c r="AX208" s="49"/>
      <c r="AY208" s="49"/>
      <c r="AZ208" s="49"/>
      <c r="BA208" s="49"/>
      <c r="BB208" s="49"/>
      <c r="BC208" s="49"/>
      <c r="BD208" s="49"/>
      <c r="BE208" s="49"/>
      <c r="BF208" s="49"/>
      <c r="BG208" s="49"/>
      <c r="BH208" s="49"/>
    </row>
    <row r="209" spans="1:60" x14ac:dyDescent="0.25">
      <c r="A209" s="49"/>
      <c r="J209" s="49"/>
      <c r="K209" s="49"/>
      <c r="L209" s="49"/>
      <c r="M209" s="49"/>
      <c r="N209" s="49"/>
      <c r="O209" s="49"/>
      <c r="P209" s="49"/>
      <c r="Q209" s="49"/>
      <c r="R209" s="49"/>
      <c r="S209" s="49"/>
      <c r="T209" s="49"/>
      <c r="U209" s="49"/>
      <c r="V209" s="49"/>
      <c r="W209" s="49"/>
      <c r="X209" s="49"/>
      <c r="Y209" s="49"/>
      <c r="Z209" s="49"/>
      <c r="AA209" s="49"/>
      <c r="AB209" s="49"/>
      <c r="AC209" s="49"/>
      <c r="AD209" s="49"/>
      <c r="AE209" s="49"/>
      <c r="AF209" s="49"/>
      <c r="AG209" s="49"/>
      <c r="AH209" s="49"/>
      <c r="AI209" s="49"/>
      <c r="AJ209" s="49"/>
      <c r="AK209" s="49"/>
      <c r="AL209" s="49"/>
      <c r="AM209" s="49"/>
      <c r="AN209" s="49"/>
      <c r="AO209" s="49"/>
      <c r="AP209" s="49"/>
      <c r="AQ209" s="49"/>
      <c r="AR209" s="49"/>
      <c r="AS209" s="49"/>
      <c r="AT209" s="49"/>
      <c r="AU209" s="49"/>
      <c r="AV209" s="49"/>
      <c r="AW209" s="49"/>
      <c r="AX209" s="49"/>
      <c r="AY209" s="49"/>
      <c r="AZ209" s="49"/>
      <c r="BA209" s="49"/>
      <c r="BB209" s="49"/>
      <c r="BC209" s="49"/>
      <c r="BD209" s="49"/>
      <c r="BE209" s="49"/>
      <c r="BF209" s="49"/>
      <c r="BG209" s="49"/>
      <c r="BH209" s="49"/>
    </row>
    <row r="210" spans="1:60" x14ac:dyDescent="0.25">
      <c r="A210" s="49"/>
      <c r="J210" s="49"/>
      <c r="K210" s="49"/>
      <c r="L210" s="49"/>
      <c r="M210" s="49"/>
      <c r="N210" s="49"/>
      <c r="O210" s="49"/>
      <c r="P210" s="49"/>
      <c r="Q210" s="49"/>
      <c r="R210" s="49"/>
      <c r="S210" s="49"/>
      <c r="T210" s="49"/>
      <c r="U210" s="49"/>
      <c r="V210" s="49"/>
      <c r="W210" s="49"/>
      <c r="X210" s="49"/>
      <c r="Y210" s="49"/>
      <c r="Z210" s="49"/>
      <c r="AA210" s="49"/>
      <c r="AB210" s="49"/>
      <c r="AC210" s="49"/>
      <c r="AD210" s="49"/>
      <c r="AE210" s="49"/>
      <c r="AF210" s="49"/>
      <c r="AG210" s="49"/>
      <c r="AH210" s="49"/>
      <c r="AI210" s="49"/>
      <c r="AJ210" s="49"/>
      <c r="AK210" s="49"/>
      <c r="AL210" s="49"/>
      <c r="AM210" s="49"/>
      <c r="AN210" s="49"/>
      <c r="AO210" s="49"/>
      <c r="AP210" s="49"/>
      <c r="AQ210" s="49"/>
      <c r="AR210" s="49"/>
      <c r="AS210" s="49"/>
      <c r="AT210" s="49"/>
      <c r="AU210" s="49"/>
      <c r="AV210" s="49"/>
      <c r="AW210" s="49"/>
      <c r="AX210" s="49"/>
      <c r="AY210" s="49"/>
      <c r="AZ210" s="49"/>
      <c r="BA210" s="49"/>
      <c r="BB210" s="49"/>
      <c r="BC210" s="49"/>
      <c r="BD210" s="49"/>
      <c r="BE210" s="49"/>
      <c r="BF210" s="49"/>
      <c r="BG210" s="49"/>
      <c r="BH210" s="49"/>
    </row>
    <row r="211" spans="1:60" x14ac:dyDescent="0.25">
      <c r="A211" s="49"/>
      <c r="J211" s="49"/>
      <c r="K211" s="49"/>
      <c r="L211" s="49"/>
      <c r="M211" s="49"/>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49"/>
      <c r="AM211" s="49"/>
      <c r="AN211" s="49"/>
      <c r="AO211" s="49"/>
      <c r="AP211" s="49"/>
      <c r="AQ211" s="49"/>
      <c r="AR211" s="49"/>
      <c r="AS211" s="49"/>
      <c r="AT211" s="49"/>
      <c r="AU211" s="49"/>
      <c r="AV211" s="49"/>
      <c r="AW211" s="49"/>
      <c r="AX211" s="49"/>
      <c r="AY211" s="49"/>
      <c r="AZ211" s="49"/>
      <c r="BA211" s="49"/>
      <c r="BB211" s="49"/>
      <c r="BC211" s="49"/>
      <c r="BD211" s="49"/>
      <c r="BE211" s="49"/>
      <c r="BF211" s="49"/>
      <c r="BG211" s="49"/>
      <c r="BH211" s="49"/>
    </row>
    <row r="212" spans="1:60" x14ac:dyDescent="0.25">
      <c r="A212" s="49"/>
      <c r="J212" s="49"/>
      <c r="K212" s="49"/>
      <c r="L212" s="49"/>
      <c r="M212" s="49"/>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49"/>
      <c r="AM212" s="49"/>
      <c r="AN212" s="49"/>
      <c r="AO212" s="49"/>
      <c r="AP212" s="49"/>
      <c r="AQ212" s="49"/>
      <c r="AR212" s="49"/>
      <c r="AS212" s="49"/>
      <c r="AT212" s="49"/>
      <c r="AU212" s="49"/>
      <c r="AV212" s="49"/>
      <c r="AW212" s="49"/>
      <c r="AX212" s="49"/>
      <c r="AY212" s="49"/>
      <c r="AZ212" s="49"/>
      <c r="BA212" s="49"/>
      <c r="BB212" s="49"/>
      <c r="BC212" s="49"/>
      <c r="BD212" s="49"/>
      <c r="BE212" s="49"/>
      <c r="BF212" s="49"/>
      <c r="BG212" s="49"/>
      <c r="BH212" s="49"/>
    </row>
    <row r="213" spans="1:60" x14ac:dyDescent="0.25">
      <c r="A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49"/>
      <c r="AM213" s="49"/>
      <c r="AN213" s="49"/>
      <c r="AO213" s="49"/>
      <c r="AP213" s="49"/>
      <c r="AQ213" s="49"/>
      <c r="AR213" s="49"/>
      <c r="AS213" s="49"/>
      <c r="AT213" s="49"/>
      <c r="AU213" s="49"/>
      <c r="AV213" s="49"/>
      <c r="AW213" s="49"/>
      <c r="AX213" s="49"/>
      <c r="AY213" s="49"/>
      <c r="AZ213" s="49"/>
      <c r="BA213" s="49"/>
      <c r="BB213" s="49"/>
      <c r="BC213" s="49"/>
      <c r="BD213" s="49"/>
      <c r="BE213" s="49"/>
      <c r="BF213" s="49"/>
      <c r="BG213" s="49"/>
      <c r="BH213" s="49"/>
    </row>
    <row r="214" spans="1:60" x14ac:dyDescent="0.25">
      <c r="A214" s="49"/>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49"/>
      <c r="BA214" s="49"/>
      <c r="BB214" s="49"/>
      <c r="BC214" s="49"/>
      <c r="BD214" s="49"/>
      <c r="BE214" s="49"/>
      <c r="BF214" s="49"/>
      <c r="BG214" s="49"/>
      <c r="BH214" s="49"/>
    </row>
    <row r="215" spans="1:60" x14ac:dyDescent="0.25">
      <c r="A215" s="49"/>
      <c r="J215" s="49"/>
      <c r="K215" s="49"/>
      <c r="L215" s="49"/>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49"/>
      <c r="AM215" s="49"/>
      <c r="AN215" s="49"/>
      <c r="AO215" s="49"/>
      <c r="AP215" s="49"/>
      <c r="AQ215" s="49"/>
      <c r="AR215" s="49"/>
      <c r="AS215" s="49"/>
      <c r="AT215" s="49"/>
      <c r="AU215" s="49"/>
      <c r="AV215" s="49"/>
      <c r="AW215" s="49"/>
      <c r="AX215" s="49"/>
      <c r="AY215" s="49"/>
      <c r="AZ215" s="49"/>
      <c r="BA215" s="49"/>
      <c r="BB215" s="49"/>
      <c r="BC215" s="49"/>
      <c r="BD215" s="49"/>
      <c r="BE215" s="49"/>
      <c r="BF215" s="49"/>
      <c r="BG215" s="49"/>
      <c r="BH215" s="49"/>
    </row>
    <row r="216" spans="1:60" x14ac:dyDescent="0.25">
      <c r="A216" s="49"/>
      <c r="J216" s="49"/>
      <c r="K216" s="49"/>
      <c r="L216" s="49"/>
      <c r="M216" s="49"/>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c r="AK216" s="49"/>
      <c r="AL216" s="49"/>
      <c r="AM216" s="49"/>
      <c r="AN216" s="49"/>
      <c r="AO216" s="49"/>
      <c r="AP216" s="49"/>
      <c r="AQ216" s="49"/>
      <c r="AR216" s="49"/>
      <c r="AS216" s="49"/>
      <c r="AT216" s="49"/>
      <c r="AU216" s="49"/>
      <c r="AV216" s="49"/>
      <c r="AW216" s="49"/>
      <c r="AX216" s="49"/>
      <c r="AY216" s="49"/>
      <c r="AZ216" s="49"/>
      <c r="BA216" s="49"/>
      <c r="BB216" s="49"/>
      <c r="BC216" s="49"/>
      <c r="BD216" s="49"/>
      <c r="BE216" s="49"/>
      <c r="BF216" s="49"/>
      <c r="BG216" s="49"/>
      <c r="BH216" s="49"/>
    </row>
    <row r="217" spans="1:60" x14ac:dyDescent="0.25">
      <c r="A217" s="49"/>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49"/>
      <c r="AM217" s="49"/>
      <c r="AN217" s="49"/>
      <c r="AO217" s="49"/>
      <c r="AP217" s="49"/>
      <c r="AQ217" s="49"/>
      <c r="AR217" s="49"/>
      <c r="AS217" s="49"/>
      <c r="AT217" s="49"/>
      <c r="AU217" s="49"/>
      <c r="AV217" s="49"/>
      <c r="AW217" s="49"/>
      <c r="AX217" s="49"/>
      <c r="AY217" s="49"/>
      <c r="AZ217" s="49"/>
      <c r="BA217" s="49"/>
      <c r="BB217" s="49"/>
      <c r="BC217" s="49"/>
      <c r="BD217" s="49"/>
      <c r="BE217" s="49"/>
      <c r="BF217" s="49"/>
      <c r="BG217" s="49"/>
      <c r="BH217" s="49"/>
    </row>
    <row r="218" spans="1:60" x14ac:dyDescent="0.25">
      <c r="A218" s="49"/>
      <c r="J218" s="49"/>
      <c r="K218" s="49"/>
      <c r="L218" s="49"/>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49"/>
      <c r="AM218" s="49"/>
      <c r="AN218" s="49"/>
      <c r="AO218" s="49"/>
      <c r="AP218" s="49"/>
      <c r="AQ218" s="49"/>
      <c r="AR218" s="49"/>
      <c r="AS218" s="49"/>
      <c r="AT218" s="49"/>
      <c r="AU218" s="49"/>
      <c r="AV218" s="49"/>
      <c r="AW218" s="49"/>
      <c r="AX218" s="49"/>
      <c r="AY218" s="49"/>
      <c r="AZ218" s="49"/>
      <c r="BA218" s="49"/>
      <c r="BB218" s="49"/>
      <c r="BC218" s="49"/>
      <c r="BD218" s="49"/>
      <c r="BE218" s="49"/>
      <c r="BF218" s="49"/>
      <c r="BG218" s="49"/>
      <c r="BH218" s="49"/>
    </row>
    <row r="219" spans="1:60" x14ac:dyDescent="0.25">
      <c r="A219" s="49"/>
      <c r="J219" s="49"/>
      <c r="K219" s="49"/>
      <c r="L219" s="49"/>
      <c r="M219" s="49"/>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c r="AK219" s="49"/>
      <c r="AL219" s="49"/>
      <c r="AM219" s="49"/>
      <c r="AN219" s="49"/>
      <c r="AO219" s="49"/>
      <c r="AP219" s="49"/>
      <c r="AQ219" s="49"/>
      <c r="AR219" s="49"/>
      <c r="AS219" s="49"/>
      <c r="AT219" s="49"/>
      <c r="AU219" s="49"/>
      <c r="AV219" s="49"/>
      <c r="AW219" s="49"/>
      <c r="AX219" s="49"/>
      <c r="AY219" s="49"/>
      <c r="AZ219" s="49"/>
      <c r="BA219" s="49"/>
      <c r="BB219" s="49"/>
      <c r="BC219" s="49"/>
      <c r="BD219" s="49"/>
      <c r="BE219" s="49"/>
      <c r="BF219" s="49"/>
      <c r="BG219" s="49"/>
      <c r="BH219" s="49"/>
    </row>
    <row r="220" spans="1:60" x14ac:dyDescent="0.25">
      <c r="A220" s="49"/>
      <c r="J220" s="49"/>
      <c r="K220" s="49"/>
      <c r="L220" s="49"/>
      <c r="M220" s="49"/>
      <c r="N220" s="49"/>
      <c r="O220" s="49"/>
      <c r="P220" s="49"/>
      <c r="Q220" s="49"/>
      <c r="R220" s="49"/>
      <c r="S220" s="49"/>
      <c r="T220" s="49"/>
      <c r="U220" s="49"/>
      <c r="V220" s="49"/>
      <c r="W220" s="49"/>
      <c r="X220" s="49"/>
      <c r="Y220" s="49"/>
      <c r="Z220" s="49"/>
      <c r="AA220" s="49"/>
      <c r="AB220" s="49"/>
      <c r="AC220" s="49"/>
      <c r="AD220" s="49"/>
      <c r="AE220" s="49"/>
      <c r="AF220" s="49"/>
      <c r="AG220" s="49"/>
      <c r="AH220" s="49"/>
      <c r="AI220" s="49"/>
      <c r="AJ220" s="49"/>
      <c r="AK220" s="49"/>
      <c r="AL220" s="49"/>
      <c r="AM220" s="49"/>
      <c r="AN220" s="49"/>
      <c r="AO220" s="49"/>
      <c r="AP220" s="49"/>
      <c r="AQ220" s="49"/>
      <c r="AR220" s="49"/>
      <c r="AS220" s="49"/>
      <c r="AT220" s="49"/>
      <c r="AU220" s="49"/>
      <c r="AV220" s="49"/>
      <c r="AW220" s="49"/>
      <c r="AX220" s="49"/>
      <c r="AY220" s="49"/>
      <c r="AZ220" s="49"/>
      <c r="BA220" s="49"/>
      <c r="BB220" s="49"/>
      <c r="BC220" s="49"/>
      <c r="BD220" s="49"/>
      <c r="BE220" s="49"/>
      <c r="BF220" s="49"/>
      <c r="BG220" s="49"/>
      <c r="BH220" s="49"/>
    </row>
    <row r="221" spans="1:60" x14ac:dyDescent="0.25">
      <c r="A221" s="49"/>
      <c r="J221" s="49"/>
      <c r="K221" s="49"/>
      <c r="L221" s="49"/>
      <c r="M221" s="49"/>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c r="AK221" s="49"/>
      <c r="AL221" s="49"/>
      <c r="AM221" s="49"/>
      <c r="AN221" s="49"/>
      <c r="AO221" s="49"/>
      <c r="AP221" s="49"/>
      <c r="AQ221" s="49"/>
      <c r="AR221" s="49"/>
      <c r="AS221" s="49"/>
      <c r="AT221" s="49"/>
      <c r="AU221" s="49"/>
      <c r="AV221" s="49"/>
      <c r="AW221" s="49"/>
      <c r="AX221" s="49"/>
      <c r="AY221" s="49"/>
      <c r="AZ221" s="49"/>
      <c r="BA221" s="49"/>
      <c r="BB221" s="49"/>
      <c r="BC221" s="49"/>
      <c r="BD221" s="49"/>
      <c r="BE221" s="49"/>
      <c r="BF221" s="49"/>
      <c r="BG221" s="49"/>
      <c r="BH221" s="49"/>
    </row>
    <row r="222" spans="1:60" x14ac:dyDescent="0.25">
      <c r="A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49"/>
      <c r="AM222" s="49"/>
      <c r="AN222" s="49"/>
      <c r="AO222" s="49"/>
      <c r="AP222" s="49"/>
      <c r="AQ222" s="49"/>
      <c r="AR222" s="49"/>
      <c r="AS222" s="49"/>
      <c r="AT222" s="49"/>
      <c r="AU222" s="49"/>
      <c r="AV222" s="49"/>
      <c r="AW222" s="49"/>
      <c r="AX222" s="49"/>
      <c r="AY222" s="49"/>
      <c r="AZ222" s="49"/>
      <c r="BA222" s="49"/>
      <c r="BB222" s="49"/>
      <c r="BC222" s="49"/>
      <c r="BD222" s="49"/>
      <c r="BE222" s="49"/>
      <c r="BF222" s="49"/>
      <c r="BG222" s="49"/>
      <c r="BH222" s="49"/>
    </row>
    <row r="223" spans="1:60" x14ac:dyDescent="0.25">
      <c r="A223" s="49"/>
      <c r="J223" s="49"/>
      <c r="K223" s="49"/>
      <c r="L223" s="49"/>
      <c r="M223" s="49"/>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49"/>
      <c r="AK223" s="49"/>
      <c r="AL223" s="49"/>
      <c r="AM223" s="49"/>
      <c r="AN223" s="49"/>
      <c r="AO223" s="49"/>
      <c r="AP223" s="49"/>
      <c r="AQ223" s="49"/>
      <c r="AR223" s="49"/>
      <c r="AS223" s="49"/>
      <c r="AT223" s="49"/>
      <c r="AU223" s="49"/>
      <c r="AV223" s="49"/>
      <c r="AW223" s="49"/>
      <c r="AX223" s="49"/>
      <c r="AY223" s="49"/>
      <c r="AZ223" s="49"/>
      <c r="BA223" s="49"/>
      <c r="BB223" s="49"/>
      <c r="BC223" s="49"/>
      <c r="BD223" s="49"/>
      <c r="BE223" s="49"/>
      <c r="BF223" s="49"/>
      <c r="BG223" s="49"/>
      <c r="BH223" s="49"/>
    </row>
    <row r="224" spans="1:60" x14ac:dyDescent="0.25">
      <c r="A224" s="49"/>
      <c r="J224" s="49"/>
      <c r="K224" s="49"/>
      <c r="L224" s="49"/>
      <c r="M224" s="49"/>
      <c r="N224" s="49"/>
      <c r="O224" s="49"/>
      <c r="P224" s="49"/>
      <c r="Q224" s="49"/>
      <c r="R224" s="49"/>
      <c r="S224" s="49"/>
      <c r="T224" s="49"/>
      <c r="U224" s="49"/>
      <c r="V224" s="49"/>
      <c r="W224" s="49"/>
      <c r="X224" s="49"/>
      <c r="Y224" s="49"/>
      <c r="Z224" s="49"/>
      <c r="AA224" s="49"/>
      <c r="AB224" s="49"/>
      <c r="AC224" s="49"/>
      <c r="AD224" s="49"/>
      <c r="AE224" s="49"/>
      <c r="AF224" s="49"/>
      <c r="AG224" s="49"/>
      <c r="AH224" s="49"/>
      <c r="AI224" s="49"/>
      <c r="AJ224" s="49"/>
      <c r="AK224" s="49"/>
      <c r="AL224" s="49"/>
      <c r="AM224" s="49"/>
      <c r="AN224" s="49"/>
      <c r="AO224" s="49"/>
      <c r="AP224" s="49"/>
      <c r="AQ224" s="49"/>
      <c r="AR224" s="49"/>
      <c r="AS224" s="49"/>
      <c r="AT224" s="49"/>
      <c r="AU224" s="49"/>
      <c r="AV224" s="49"/>
      <c r="AW224" s="49"/>
      <c r="AX224" s="49"/>
      <c r="AY224" s="49"/>
      <c r="AZ224" s="49"/>
      <c r="BA224" s="49"/>
      <c r="BB224" s="49"/>
      <c r="BC224" s="49"/>
      <c r="BD224" s="49"/>
      <c r="BE224" s="49"/>
      <c r="BF224" s="49"/>
      <c r="BG224" s="49"/>
      <c r="BH224" s="49"/>
    </row>
    <row r="225" spans="1:60" x14ac:dyDescent="0.25">
      <c r="A225" s="49"/>
      <c r="J225" s="49"/>
      <c r="K225" s="49"/>
      <c r="L225" s="49"/>
      <c r="M225" s="49"/>
      <c r="N225" s="49"/>
      <c r="O225" s="49"/>
      <c r="P225" s="49"/>
      <c r="Q225" s="49"/>
      <c r="R225" s="49"/>
      <c r="S225" s="49"/>
      <c r="T225" s="49"/>
      <c r="U225" s="49"/>
      <c r="V225" s="49"/>
      <c r="W225" s="49"/>
      <c r="X225" s="49"/>
      <c r="Y225" s="49"/>
      <c r="Z225" s="49"/>
      <c r="AA225" s="49"/>
      <c r="AB225" s="49"/>
      <c r="AC225" s="49"/>
      <c r="AD225" s="49"/>
      <c r="AE225" s="49"/>
      <c r="AF225" s="49"/>
      <c r="AG225" s="49"/>
      <c r="AH225" s="49"/>
      <c r="AI225" s="49"/>
      <c r="AJ225" s="49"/>
      <c r="AK225" s="49"/>
      <c r="AL225" s="49"/>
      <c r="AM225" s="49"/>
      <c r="AN225" s="49"/>
      <c r="AO225" s="49"/>
      <c r="AP225" s="49"/>
      <c r="AQ225" s="49"/>
      <c r="AR225" s="49"/>
      <c r="AS225" s="49"/>
      <c r="AT225" s="49"/>
      <c r="AU225" s="49"/>
      <c r="AV225" s="49"/>
      <c r="AW225" s="49"/>
      <c r="AX225" s="49"/>
      <c r="AY225" s="49"/>
      <c r="AZ225" s="49"/>
      <c r="BA225" s="49"/>
      <c r="BB225" s="49"/>
      <c r="BC225" s="49"/>
      <c r="BD225" s="49"/>
      <c r="BE225" s="49"/>
      <c r="BF225" s="49"/>
      <c r="BG225" s="49"/>
      <c r="BH225" s="49"/>
    </row>
    <row r="226" spans="1:60" x14ac:dyDescent="0.25">
      <c r="A226" s="49"/>
      <c r="J226" s="49"/>
      <c r="K226" s="49"/>
      <c r="L226" s="49"/>
      <c r="M226" s="49"/>
      <c r="N226" s="49"/>
      <c r="O226" s="49"/>
      <c r="P226" s="49"/>
      <c r="Q226" s="49"/>
      <c r="R226" s="49"/>
      <c r="S226" s="49"/>
      <c r="T226" s="49"/>
      <c r="U226" s="49"/>
      <c r="V226" s="49"/>
      <c r="W226" s="49"/>
      <c r="X226" s="49"/>
      <c r="Y226" s="49"/>
      <c r="Z226" s="49"/>
      <c r="AA226" s="49"/>
      <c r="AB226" s="49"/>
      <c r="AC226" s="49"/>
      <c r="AD226" s="49"/>
      <c r="AE226" s="49"/>
      <c r="AF226" s="49"/>
      <c r="AG226" s="49"/>
      <c r="AH226" s="49"/>
      <c r="AI226" s="49"/>
      <c r="AJ226" s="49"/>
      <c r="AK226" s="49"/>
      <c r="AL226" s="49"/>
      <c r="AM226" s="49"/>
      <c r="AN226" s="49"/>
      <c r="AO226" s="49"/>
      <c r="AP226" s="49"/>
      <c r="AQ226" s="49"/>
      <c r="AR226" s="49"/>
      <c r="AS226" s="49"/>
      <c r="AT226" s="49"/>
      <c r="AU226" s="49"/>
      <c r="AV226" s="49"/>
      <c r="AW226" s="49"/>
      <c r="AX226" s="49"/>
      <c r="AY226" s="49"/>
      <c r="AZ226" s="49"/>
      <c r="BA226" s="49"/>
      <c r="BB226" s="49"/>
      <c r="BC226" s="49"/>
      <c r="BD226" s="49"/>
      <c r="BE226" s="49"/>
      <c r="BF226" s="49"/>
      <c r="BG226" s="49"/>
      <c r="BH226" s="49"/>
    </row>
    <row r="227" spans="1:60" x14ac:dyDescent="0.25">
      <c r="A227" s="49"/>
      <c r="J227" s="49"/>
      <c r="K227" s="49"/>
      <c r="L227" s="49"/>
      <c r="M227" s="49"/>
      <c r="N227" s="49"/>
      <c r="O227" s="49"/>
      <c r="P227" s="49"/>
      <c r="Q227" s="49"/>
      <c r="R227" s="49"/>
      <c r="S227" s="49"/>
      <c r="T227" s="49"/>
      <c r="U227" s="49"/>
      <c r="V227" s="49"/>
      <c r="W227" s="49"/>
      <c r="X227" s="49"/>
      <c r="Y227" s="49"/>
      <c r="Z227" s="49"/>
      <c r="AA227" s="49"/>
      <c r="AB227" s="49"/>
      <c r="AC227" s="49"/>
      <c r="AD227" s="49"/>
      <c r="AE227" s="49"/>
      <c r="AF227" s="49"/>
      <c r="AG227" s="49"/>
      <c r="AH227" s="49"/>
      <c r="AI227" s="49"/>
      <c r="AJ227" s="49"/>
      <c r="AK227" s="49"/>
      <c r="AL227" s="49"/>
      <c r="AM227" s="49"/>
      <c r="AN227" s="49"/>
      <c r="AO227" s="49"/>
      <c r="AP227" s="49"/>
      <c r="AQ227" s="49"/>
      <c r="AR227" s="49"/>
      <c r="AS227" s="49"/>
      <c r="AT227" s="49"/>
      <c r="AU227" s="49"/>
      <c r="AV227" s="49"/>
      <c r="AW227" s="49"/>
      <c r="AX227" s="49"/>
      <c r="AY227" s="49"/>
      <c r="AZ227" s="49"/>
      <c r="BA227" s="49"/>
      <c r="BB227" s="49"/>
      <c r="BC227" s="49"/>
      <c r="BD227" s="49"/>
      <c r="BE227" s="49"/>
      <c r="BF227" s="49"/>
      <c r="BG227" s="49"/>
      <c r="BH227" s="49"/>
    </row>
    <row r="228" spans="1:60" x14ac:dyDescent="0.25">
      <c r="A228" s="49"/>
      <c r="J228" s="49"/>
      <c r="K228" s="49"/>
      <c r="L228" s="49"/>
      <c r="M228" s="49"/>
      <c r="N228" s="49"/>
      <c r="O228" s="49"/>
      <c r="P228" s="49"/>
      <c r="Q228" s="49"/>
      <c r="R228" s="49"/>
      <c r="S228" s="49"/>
      <c r="T228" s="49"/>
      <c r="U228" s="49"/>
      <c r="V228" s="49"/>
      <c r="W228" s="49"/>
      <c r="X228" s="49"/>
      <c r="Y228" s="49"/>
      <c r="Z228" s="49"/>
      <c r="AA228" s="49"/>
      <c r="AB228" s="49"/>
      <c r="AC228" s="49"/>
      <c r="AD228" s="49"/>
      <c r="AE228" s="49"/>
      <c r="AF228" s="49"/>
      <c r="AG228" s="49"/>
      <c r="AH228" s="49"/>
      <c r="AI228" s="49"/>
      <c r="AJ228" s="49"/>
      <c r="AK228" s="49"/>
      <c r="AL228" s="49"/>
      <c r="AM228" s="49"/>
      <c r="AN228" s="49"/>
      <c r="AO228" s="49"/>
      <c r="AP228" s="49"/>
      <c r="AQ228" s="49"/>
      <c r="AR228" s="49"/>
      <c r="AS228" s="49"/>
      <c r="AT228" s="49"/>
      <c r="AU228" s="49"/>
      <c r="AV228" s="49"/>
      <c r="AW228" s="49"/>
      <c r="AX228" s="49"/>
      <c r="AY228" s="49"/>
      <c r="AZ228" s="49"/>
      <c r="BA228" s="49"/>
      <c r="BB228" s="49"/>
      <c r="BC228" s="49"/>
      <c r="BD228" s="49"/>
      <c r="BE228" s="49"/>
      <c r="BF228" s="49"/>
      <c r="BG228" s="49"/>
      <c r="BH228" s="49"/>
    </row>
    <row r="229" spans="1:60" x14ac:dyDescent="0.25">
      <c r="A229" s="49"/>
      <c r="J229" s="49"/>
      <c r="K229" s="49"/>
      <c r="L229" s="49"/>
      <c r="M229" s="49"/>
      <c r="N229" s="49"/>
      <c r="O229" s="49"/>
      <c r="P229" s="49"/>
      <c r="Q229" s="49"/>
      <c r="R229" s="49"/>
      <c r="S229" s="49"/>
      <c r="T229" s="49"/>
      <c r="U229" s="49"/>
      <c r="V229" s="49"/>
      <c r="W229" s="49"/>
      <c r="X229" s="49"/>
      <c r="Y229" s="49"/>
      <c r="Z229" s="49"/>
      <c r="AA229" s="49"/>
      <c r="AB229" s="49"/>
      <c r="AC229" s="49"/>
      <c r="AD229" s="49"/>
      <c r="AE229" s="49"/>
      <c r="AF229" s="49"/>
      <c r="AG229" s="49"/>
      <c r="AH229" s="49"/>
      <c r="AI229" s="49"/>
      <c r="AJ229" s="49"/>
      <c r="AK229" s="49"/>
      <c r="AL229" s="49"/>
      <c r="AM229" s="49"/>
      <c r="AN229" s="49"/>
      <c r="AO229" s="49"/>
      <c r="AP229" s="49"/>
      <c r="AQ229" s="49"/>
      <c r="AR229" s="49"/>
      <c r="AS229" s="49"/>
      <c r="AT229" s="49"/>
      <c r="AU229" s="49"/>
      <c r="AV229" s="49"/>
      <c r="AW229" s="49"/>
      <c r="AX229" s="49"/>
      <c r="AY229" s="49"/>
      <c r="AZ229" s="49"/>
      <c r="BA229" s="49"/>
      <c r="BB229" s="49"/>
      <c r="BC229" s="49"/>
      <c r="BD229" s="49"/>
      <c r="BE229" s="49"/>
      <c r="BF229" s="49"/>
      <c r="BG229" s="49"/>
      <c r="BH229" s="49"/>
    </row>
    <row r="230" spans="1:60" x14ac:dyDescent="0.25">
      <c r="A230" s="49"/>
      <c r="J230" s="49"/>
      <c r="K230" s="49"/>
      <c r="L230" s="49"/>
      <c r="M230" s="49"/>
      <c r="N230" s="49"/>
      <c r="O230" s="49"/>
      <c r="P230" s="49"/>
      <c r="Q230" s="49"/>
      <c r="R230" s="49"/>
      <c r="S230" s="49"/>
      <c r="T230" s="49"/>
      <c r="U230" s="49"/>
      <c r="V230" s="49"/>
      <c r="W230" s="49"/>
      <c r="X230" s="49"/>
      <c r="Y230" s="49"/>
      <c r="Z230" s="49"/>
      <c r="AA230" s="49"/>
      <c r="AB230" s="49"/>
      <c r="AC230" s="49"/>
      <c r="AD230" s="49"/>
      <c r="AE230" s="49"/>
      <c r="AF230" s="49"/>
      <c r="AG230" s="49"/>
      <c r="AH230" s="49"/>
      <c r="AI230" s="49"/>
      <c r="AJ230" s="49"/>
      <c r="AK230" s="49"/>
      <c r="AL230" s="49"/>
      <c r="AM230" s="49"/>
      <c r="AN230" s="49"/>
      <c r="AO230" s="49"/>
      <c r="AP230" s="49"/>
      <c r="AQ230" s="49"/>
      <c r="AR230" s="49"/>
      <c r="AS230" s="49"/>
      <c r="AT230" s="49"/>
      <c r="AU230" s="49"/>
      <c r="AV230" s="49"/>
      <c r="AW230" s="49"/>
      <c r="AX230" s="49"/>
      <c r="AY230" s="49"/>
      <c r="AZ230" s="49"/>
      <c r="BA230" s="49"/>
      <c r="BB230" s="49"/>
      <c r="BC230" s="49"/>
      <c r="BD230" s="49"/>
      <c r="BE230" s="49"/>
      <c r="BF230" s="49"/>
      <c r="BG230" s="49"/>
      <c r="BH230" s="49"/>
    </row>
    <row r="231" spans="1:60" x14ac:dyDescent="0.25">
      <c r="A231" s="49"/>
      <c r="J231" s="49"/>
      <c r="K231" s="49"/>
      <c r="L231" s="49"/>
      <c r="M231" s="49"/>
      <c r="N231" s="49"/>
      <c r="O231" s="49"/>
      <c r="P231" s="49"/>
      <c r="Q231" s="49"/>
      <c r="R231" s="49"/>
      <c r="S231" s="49"/>
      <c r="T231" s="49"/>
      <c r="U231" s="49"/>
      <c r="V231" s="49"/>
      <c r="W231" s="49"/>
      <c r="X231" s="49"/>
      <c r="Y231" s="49"/>
      <c r="Z231" s="49"/>
      <c r="AA231" s="49"/>
      <c r="AB231" s="49"/>
      <c r="AC231" s="49"/>
      <c r="AD231" s="49"/>
      <c r="AE231" s="49"/>
      <c r="AF231" s="49"/>
      <c r="AG231" s="49"/>
      <c r="AH231" s="49"/>
      <c r="AI231" s="49"/>
      <c r="AJ231" s="49"/>
      <c r="AK231" s="49"/>
      <c r="AL231" s="49"/>
      <c r="AM231" s="49"/>
      <c r="AN231" s="49"/>
      <c r="AO231" s="49"/>
      <c r="AP231" s="49"/>
      <c r="AQ231" s="49"/>
      <c r="AR231" s="49"/>
      <c r="AS231" s="49"/>
      <c r="AT231" s="49"/>
      <c r="AU231" s="49"/>
      <c r="AV231" s="49"/>
      <c r="AW231" s="49"/>
      <c r="AX231" s="49"/>
      <c r="AY231" s="49"/>
      <c r="AZ231" s="49"/>
      <c r="BA231" s="49"/>
      <c r="BB231" s="49"/>
      <c r="BC231" s="49"/>
      <c r="BD231" s="49"/>
      <c r="BE231" s="49"/>
      <c r="BF231" s="49"/>
      <c r="BG231" s="49"/>
      <c r="BH231" s="49"/>
    </row>
    <row r="232" spans="1:60" x14ac:dyDescent="0.25">
      <c r="A232" s="49"/>
      <c r="J232" s="49"/>
      <c r="K232" s="49"/>
      <c r="L232" s="49"/>
      <c r="M232" s="49"/>
      <c r="N232" s="49"/>
      <c r="O232" s="49"/>
      <c r="P232" s="49"/>
      <c r="Q232" s="49"/>
      <c r="R232" s="49"/>
      <c r="S232" s="49"/>
      <c r="T232" s="49"/>
      <c r="U232" s="49"/>
      <c r="V232" s="49"/>
      <c r="W232" s="49"/>
      <c r="X232" s="49"/>
      <c r="Y232" s="49"/>
      <c r="Z232" s="49"/>
      <c r="AA232" s="49"/>
      <c r="AB232" s="49"/>
      <c r="AC232" s="49"/>
      <c r="AD232" s="49"/>
      <c r="AE232" s="49"/>
      <c r="AF232" s="49"/>
      <c r="AG232" s="49"/>
      <c r="AH232" s="49"/>
      <c r="AI232" s="49"/>
      <c r="AJ232" s="49"/>
      <c r="AK232" s="49"/>
      <c r="AL232" s="49"/>
      <c r="AM232" s="49"/>
      <c r="AN232" s="49"/>
      <c r="AO232" s="49"/>
      <c r="AP232" s="49"/>
      <c r="AQ232" s="49"/>
      <c r="AR232" s="49"/>
      <c r="AS232" s="49"/>
      <c r="AT232" s="49"/>
      <c r="AU232" s="49"/>
      <c r="AV232" s="49"/>
      <c r="AW232" s="49"/>
      <c r="AX232" s="49"/>
      <c r="AY232" s="49"/>
      <c r="AZ232" s="49"/>
      <c r="BA232" s="49"/>
      <c r="BB232" s="49"/>
      <c r="BC232" s="49"/>
      <c r="BD232" s="49"/>
      <c r="BE232" s="49"/>
      <c r="BF232" s="49"/>
      <c r="BG232" s="49"/>
      <c r="BH232" s="49"/>
    </row>
    <row r="233" spans="1:60" x14ac:dyDescent="0.25">
      <c r="A233" s="49"/>
      <c r="J233" s="49"/>
      <c r="K233" s="49"/>
      <c r="L233" s="49"/>
      <c r="M233" s="49"/>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49"/>
      <c r="AM233" s="49"/>
      <c r="AN233" s="49"/>
      <c r="AO233" s="49"/>
      <c r="AP233" s="49"/>
      <c r="AQ233" s="49"/>
      <c r="AR233" s="49"/>
      <c r="AS233" s="49"/>
      <c r="AT233" s="49"/>
      <c r="AU233" s="49"/>
      <c r="AV233" s="49"/>
      <c r="AW233" s="49"/>
      <c r="AX233" s="49"/>
      <c r="AY233" s="49"/>
      <c r="AZ233" s="49"/>
      <c r="BA233" s="49"/>
      <c r="BB233" s="49"/>
      <c r="BC233" s="49"/>
      <c r="BD233" s="49"/>
      <c r="BE233" s="49"/>
      <c r="BF233" s="49"/>
      <c r="BG233" s="49"/>
      <c r="BH233" s="49"/>
    </row>
    <row r="234" spans="1:60" x14ac:dyDescent="0.25">
      <c r="A234" s="49"/>
      <c r="J234" s="49"/>
      <c r="K234" s="49"/>
      <c r="L234" s="49"/>
      <c r="M234" s="49"/>
      <c r="N234" s="49"/>
      <c r="O234" s="49"/>
      <c r="P234" s="49"/>
      <c r="Q234" s="49"/>
      <c r="R234" s="49"/>
      <c r="S234" s="49"/>
      <c r="T234" s="49"/>
      <c r="U234" s="49"/>
      <c r="V234" s="49"/>
      <c r="W234" s="49"/>
      <c r="X234" s="49"/>
      <c r="Y234" s="49"/>
      <c r="Z234" s="49"/>
      <c r="AA234" s="49"/>
      <c r="AB234" s="49"/>
      <c r="AC234" s="49"/>
      <c r="AD234" s="49"/>
      <c r="AE234" s="49"/>
      <c r="AF234" s="49"/>
      <c r="AG234" s="49"/>
      <c r="AH234" s="49"/>
      <c r="AI234" s="49"/>
      <c r="AJ234" s="49"/>
      <c r="AK234" s="49"/>
      <c r="AL234" s="49"/>
      <c r="AM234" s="49"/>
      <c r="AN234" s="49"/>
      <c r="AO234" s="49"/>
      <c r="AP234" s="49"/>
      <c r="AQ234" s="49"/>
      <c r="AR234" s="49"/>
      <c r="AS234" s="49"/>
      <c r="AT234" s="49"/>
      <c r="AU234" s="49"/>
      <c r="AV234" s="49"/>
      <c r="AW234" s="49"/>
      <c r="AX234" s="49"/>
      <c r="AY234" s="49"/>
      <c r="AZ234" s="49"/>
      <c r="BA234" s="49"/>
      <c r="BB234" s="49"/>
      <c r="BC234" s="49"/>
      <c r="BD234" s="49"/>
      <c r="BE234" s="49"/>
      <c r="BF234" s="49"/>
      <c r="BG234" s="49"/>
      <c r="BH234" s="49"/>
    </row>
    <row r="235" spans="1:60" x14ac:dyDescent="0.25">
      <c r="A235" s="49"/>
      <c r="J235" s="49"/>
      <c r="K235" s="49"/>
      <c r="L235" s="49"/>
      <c r="M235" s="49"/>
      <c r="N235" s="49"/>
      <c r="O235" s="49"/>
      <c r="P235" s="49"/>
      <c r="Q235" s="49"/>
      <c r="R235" s="49"/>
      <c r="S235" s="49"/>
      <c r="T235" s="49"/>
      <c r="U235" s="49"/>
      <c r="V235" s="49"/>
      <c r="W235" s="49"/>
      <c r="X235" s="49"/>
      <c r="Y235" s="49"/>
      <c r="Z235" s="49"/>
      <c r="AA235" s="49"/>
      <c r="AB235" s="49"/>
      <c r="AC235" s="49"/>
      <c r="AD235" s="49"/>
      <c r="AE235" s="49"/>
      <c r="AF235" s="49"/>
      <c r="AG235" s="49"/>
      <c r="AH235" s="49"/>
      <c r="AI235" s="49"/>
      <c r="AJ235" s="49"/>
      <c r="AK235" s="49"/>
      <c r="AL235" s="49"/>
      <c r="AM235" s="49"/>
      <c r="AN235" s="49"/>
      <c r="AO235" s="49"/>
      <c r="AP235" s="49"/>
      <c r="AQ235" s="49"/>
      <c r="AR235" s="49"/>
      <c r="AS235" s="49"/>
      <c r="AT235" s="49"/>
      <c r="AU235" s="49"/>
      <c r="AV235" s="49"/>
      <c r="AW235" s="49"/>
      <c r="AX235" s="49"/>
      <c r="AY235" s="49"/>
      <c r="AZ235" s="49"/>
      <c r="BA235" s="49"/>
      <c r="BB235" s="49"/>
      <c r="BC235" s="49"/>
      <c r="BD235" s="49"/>
      <c r="BE235" s="49"/>
      <c r="BF235" s="49"/>
      <c r="BG235" s="49"/>
      <c r="BH235" s="49"/>
    </row>
    <row r="236" spans="1:60" x14ac:dyDescent="0.25">
      <c r="A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49"/>
      <c r="AZ236" s="49"/>
      <c r="BA236" s="49"/>
      <c r="BB236" s="49"/>
      <c r="BC236" s="49"/>
      <c r="BD236" s="49"/>
      <c r="BE236" s="49"/>
      <c r="BF236" s="49"/>
      <c r="BG236" s="49"/>
      <c r="BH236" s="49"/>
    </row>
    <row r="237" spans="1:60" x14ac:dyDescent="0.25">
      <c r="A237" s="49"/>
      <c r="J237" s="49"/>
      <c r="K237" s="49"/>
      <c r="L237" s="49"/>
      <c r="M237" s="49"/>
      <c r="N237" s="49"/>
      <c r="O237" s="49"/>
      <c r="P237" s="49"/>
      <c r="Q237" s="49"/>
      <c r="R237" s="49"/>
      <c r="S237" s="49"/>
      <c r="T237" s="49"/>
      <c r="U237" s="49"/>
      <c r="V237" s="49"/>
      <c r="W237" s="49"/>
      <c r="X237" s="49"/>
      <c r="Y237" s="49"/>
      <c r="Z237" s="49"/>
      <c r="AA237" s="49"/>
      <c r="AB237" s="49"/>
      <c r="AC237" s="49"/>
      <c r="AD237" s="49"/>
      <c r="AE237" s="49"/>
      <c r="AF237" s="49"/>
      <c r="AG237" s="49"/>
      <c r="AH237" s="49"/>
      <c r="AI237" s="49"/>
      <c r="AJ237" s="49"/>
      <c r="AK237" s="49"/>
      <c r="AL237" s="49"/>
      <c r="AM237" s="49"/>
      <c r="AN237" s="49"/>
      <c r="AO237" s="49"/>
      <c r="AP237" s="49"/>
      <c r="AQ237" s="49"/>
      <c r="AR237" s="49"/>
      <c r="AS237" s="49"/>
      <c r="AT237" s="49"/>
      <c r="AU237" s="49"/>
      <c r="AV237" s="49"/>
      <c r="AW237" s="49"/>
      <c r="AX237" s="49"/>
      <c r="AY237" s="49"/>
      <c r="AZ237" s="49"/>
      <c r="BA237" s="49"/>
      <c r="BB237" s="49"/>
      <c r="BC237" s="49"/>
      <c r="BD237" s="49"/>
      <c r="BE237" s="49"/>
      <c r="BF237" s="49"/>
      <c r="BG237" s="49"/>
      <c r="BH237" s="49"/>
    </row>
    <row r="238" spans="1:60" x14ac:dyDescent="0.25">
      <c r="A238" s="49"/>
      <c r="J238" s="49"/>
      <c r="K238" s="49"/>
      <c r="L238" s="49"/>
      <c r="M238" s="49"/>
      <c r="N238" s="49"/>
      <c r="O238" s="49"/>
      <c r="P238" s="49"/>
      <c r="Q238" s="49"/>
      <c r="R238" s="49"/>
      <c r="S238" s="49"/>
      <c r="T238" s="49"/>
      <c r="U238" s="49"/>
      <c r="V238" s="49"/>
      <c r="W238" s="49"/>
      <c r="X238" s="49"/>
      <c r="Y238" s="49"/>
      <c r="Z238" s="49"/>
      <c r="AA238" s="49"/>
      <c r="AB238" s="49"/>
      <c r="AC238" s="49"/>
      <c r="AD238" s="49"/>
      <c r="AE238" s="49"/>
      <c r="AF238" s="49"/>
      <c r="AG238" s="49"/>
      <c r="AH238" s="49"/>
      <c r="AI238" s="49"/>
      <c r="AJ238" s="49"/>
      <c r="AK238" s="49"/>
      <c r="AL238" s="49"/>
      <c r="AM238" s="49"/>
      <c r="AN238" s="49"/>
      <c r="AO238" s="49"/>
      <c r="AP238" s="49"/>
      <c r="AQ238" s="49"/>
      <c r="AR238" s="49"/>
      <c r="AS238" s="49"/>
      <c r="AT238" s="49"/>
      <c r="AU238" s="49"/>
      <c r="AV238" s="49"/>
      <c r="AW238" s="49"/>
      <c r="AX238" s="49"/>
      <c r="AY238" s="49"/>
      <c r="AZ238" s="49"/>
      <c r="BA238" s="49"/>
      <c r="BB238" s="49"/>
      <c r="BC238" s="49"/>
      <c r="BD238" s="49"/>
      <c r="BE238" s="49"/>
      <c r="BF238" s="49"/>
      <c r="BG238" s="49"/>
      <c r="BH238" s="49"/>
    </row>
    <row r="239" spans="1:60" x14ac:dyDescent="0.25">
      <c r="A239" s="49"/>
      <c r="J239" s="49"/>
      <c r="K239" s="49"/>
      <c r="L239" s="49"/>
      <c r="M239" s="49"/>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49"/>
      <c r="AK239" s="49"/>
      <c r="AL239" s="49"/>
      <c r="AM239" s="49"/>
      <c r="AN239" s="49"/>
      <c r="AO239" s="49"/>
      <c r="AP239" s="49"/>
      <c r="AQ239" s="49"/>
      <c r="AR239" s="49"/>
      <c r="AS239" s="49"/>
      <c r="AT239" s="49"/>
      <c r="AU239" s="49"/>
      <c r="AV239" s="49"/>
      <c r="AW239" s="49"/>
      <c r="AX239" s="49"/>
      <c r="AY239" s="49"/>
      <c r="AZ239" s="49"/>
      <c r="BA239" s="49"/>
      <c r="BB239" s="49"/>
      <c r="BC239" s="49"/>
      <c r="BD239" s="49"/>
      <c r="BE239" s="49"/>
      <c r="BF239" s="49"/>
      <c r="BG239" s="49"/>
      <c r="BH239" s="49"/>
    </row>
    <row r="240" spans="1:60" x14ac:dyDescent="0.25">
      <c r="A240" s="49"/>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49"/>
      <c r="AO240" s="49"/>
      <c r="AP240" s="49"/>
      <c r="AQ240" s="49"/>
      <c r="AR240" s="49"/>
      <c r="AS240" s="49"/>
      <c r="AT240" s="49"/>
      <c r="AU240" s="49"/>
      <c r="AV240" s="49"/>
      <c r="AW240" s="49"/>
      <c r="AX240" s="49"/>
      <c r="AY240" s="49"/>
      <c r="AZ240" s="49"/>
      <c r="BA240" s="49"/>
      <c r="BB240" s="49"/>
      <c r="BC240" s="49"/>
      <c r="BD240" s="49"/>
      <c r="BE240" s="49"/>
      <c r="BF240" s="49"/>
      <c r="BG240" s="49"/>
      <c r="BH240" s="49"/>
    </row>
    <row r="241" spans="1:60" x14ac:dyDescent="0.25">
      <c r="A241" s="49"/>
      <c r="J241" s="49"/>
      <c r="K241" s="49"/>
      <c r="L241" s="49"/>
      <c r="M241" s="49"/>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49"/>
      <c r="BA241" s="49"/>
      <c r="BB241" s="49"/>
      <c r="BC241" s="49"/>
      <c r="BD241" s="49"/>
      <c r="BE241" s="49"/>
      <c r="BF241" s="49"/>
      <c r="BG241" s="49"/>
      <c r="BH241" s="49"/>
    </row>
    <row r="242" spans="1:60" x14ac:dyDescent="0.25">
      <c r="A242" s="49"/>
      <c r="J242" s="49"/>
      <c r="K242" s="49"/>
      <c r="L242" s="49"/>
      <c r="M242" s="49"/>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49"/>
      <c r="BA242" s="49"/>
      <c r="BB242" s="49"/>
      <c r="BC242" s="49"/>
      <c r="BD242" s="49"/>
      <c r="BE242" s="49"/>
      <c r="BF242" s="49"/>
      <c r="BG242" s="49"/>
      <c r="BH242" s="49"/>
    </row>
    <row r="243" spans="1:60" x14ac:dyDescent="0.25">
      <c r="A243" s="49"/>
      <c r="J243" s="49"/>
      <c r="K243" s="49"/>
      <c r="L243" s="49"/>
      <c r="M243" s="49"/>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49"/>
      <c r="BD243" s="49"/>
      <c r="BE243" s="49"/>
      <c r="BF243" s="49"/>
      <c r="BG243" s="49"/>
      <c r="BH243" s="49"/>
    </row>
    <row r="244" spans="1:60" x14ac:dyDescent="0.25">
      <c r="A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49"/>
      <c r="BB244" s="49"/>
      <c r="BC244" s="49"/>
      <c r="BD244" s="49"/>
      <c r="BE244" s="49"/>
      <c r="BF244" s="49"/>
      <c r="BG244" s="49"/>
      <c r="BH244" s="49"/>
    </row>
    <row r="245" spans="1:60" x14ac:dyDescent="0.25">
      <c r="A245" s="49"/>
    </row>
    <row r="246" spans="1:60" x14ac:dyDescent="0.25">
      <c r="A246" s="49"/>
    </row>
    <row r="247" spans="1:60" x14ac:dyDescent="0.25">
      <c r="A247" s="49"/>
    </row>
    <row r="248" spans="1:60" x14ac:dyDescent="0.25">
      <c r="A248" s="49"/>
    </row>
  </sheetData>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topLeftCell="A4" zoomScale="90" zoomScaleNormal="90" workbookViewId="0">
      <selection activeCell="C8" sqref="C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49"/>
      <c r="B1" s="342" t="s">
        <v>53</v>
      </c>
      <c r="C1" s="342"/>
      <c r="D1" s="342"/>
      <c r="E1" s="49"/>
      <c r="F1" s="49"/>
      <c r="G1" s="49"/>
      <c r="H1" s="49"/>
      <c r="I1" s="49"/>
      <c r="J1" s="49"/>
      <c r="K1" s="49"/>
      <c r="L1" s="49"/>
      <c r="M1" s="49"/>
      <c r="N1" s="49"/>
      <c r="O1" s="49"/>
      <c r="P1" s="49"/>
      <c r="Q1" s="49"/>
      <c r="R1" s="49"/>
      <c r="S1" s="49"/>
      <c r="T1" s="49"/>
      <c r="U1" s="49"/>
      <c r="V1" s="49"/>
      <c r="W1" s="49"/>
      <c r="X1" s="49"/>
      <c r="Y1" s="49"/>
      <c r="Z1" s="49"/>
      <c r="AA1" s="49"/>
      <c r="AB1" s="49"/>
      <c r="AC1" s="49"/>
      <c r="AD1" s="49"/>
      <c r="AE1" s="49"/>
    </row>
    <row r="2" spans="1:37" ht="15.75" thickBot="1" x14ac:dyDescent="0.3">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row>
    <row r="3" spans="1:37" ht="26.25" thickBot="1" x14ac:dyDescent="0.3">
      <c r="A3" s="49"/>
      <c r="B3" s="3"/>
      <c r="C3" s="89" t="s">
        <v>50</v>
      </c>
      <c r="D3" s="90" t="s">
        <v>4</v>
      </c>
      <c r="E3" s="49"/>
      <c r="F3" s="49"/>
      <c r="G3" s="49"/>
      <c r="H3" s="49"/>
      <c r="I3" s="49"/>
      <c r="J3" s="49"/>
      <c r="K3" s="49"/>
      <c r="L3" s="49"/>
      <c r="M3" s="49"/>
      <c r="N3" s="49"/>
      <c r="O3" s="49"/>
      <c r="P3" s="49"/>
      <c r="Q3" s="49"/>
      <c r="R3" s="49"/>
      <c r="S3" s="49"/>
      <c r="T3" s="49"/>
      <c r="U3" s="49"/>
      <c r="V3" s="49"/>
      <c r="W3" s="49"/>
      <c r="X3" s="49"/>
      <c r="Y3" s="49"/>
      <c r="Z3" s="49"/>
      <c r="AA3" s="49"/>
      <c r="AB3" s="49"/>
      <c r="AC3" s="49"/>
      <c r="AD3" s="49"/>
      <c r="AE3" s="49"/>
    </row>
    <row r="4" spans="1:37" ht="51" x14ac:dyDescent="0.25">
      <c r="A4" s="49"/>
      <c r="B4" s="97" t="s">
        <v>49</v>
      </c>
      <c r="C4" s="94" t="s">
        <v>206</v>
      </c>
      <c r="D4" s="91">
        <v>0.2</v>
      </c>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7" ht="51" x14ac:dyDescent="0.25">
      <c r="A5" s="49"/>
      <c r="B5" s="98" t="s">
        <v>51</v>
      </c>
      <c r="C5" s="95" t="s">
        <v>207</v>
      </c>
      <c r="D5" s="92">
        <v>0.4</v>
      </c>
      <c r="E5" s="49"/>
      <c r="F5" s="49"/>
      <c r="G5" s="49"/>
      <c r="H5" s="49"/>
      <c r="I5" s="49"/>
      <c r="J5" s="49"/>
      <c r="K5" s="49"/>
      <c r="L5" s="49"/>
      <c r="M5" s="49"/>
      <c r="N5" s="49"/>
      <c r="O5" s="49"/>
      <c r="P5" s="49"/>
      <c r="Q5" s="49"/>
      <c r="R5" s="49"/>
      <c r="S5" s="49"/>
      <c r="T5" s="49"/>
      <c r="U5" s="49"/>
      <c r="V5" s="49"/>
      <c r="W5" s="49"/>
      <c r="X5" s="49"/>
      <c r="Y5" s="49"/>
      <c r="Z5" s="49"/>
      <c r="AA5" s="49"/>
      <c r="AB5" s="49"/>
      <c r="AC5" s="49"/>
      <c r="AD5" s="49"/>
      <c r="AE5" s="49"/>
    </row>
    <row r="6" spans="1:37" ht="51" x14ac:dyDescent="0.25">
      <c r="A6" s="49"/>
      <c r="B6" s="99" t="s">
        <v>103</v>
      </c>
      <c r="C6" s="95" t="s">
        <v>100</v>
      </c>
      <c r="D6" s="92">
        <v>0.6</v>
      </c>
      <c r="E6" s="49"/>
      <c r="F6" s="49"/>
      <c r="G6" s="49"/>
      <c r="H6" s="49"/>
      <c r="I6" s="49"/>
      <c r="J6" s="49"/>
      <c r="K6" s="49"/>
      <c r="L6" s="49"/>
      <c r="M6" s="49"/>
      <c r="N6" s="49"/>
      <c r="O6" s="49"/>
      <c r="P6" s="49"/>
      <c r="Q6" s="49"/>
      <c r="R6" s="49"/>
      <c r="S6" s="49"/>
      <c r="T6" s="49"/>
      <c r="U6" s="49"/>
      <c r="V6" s="49"/>
      <c r="W6" s="49"/>
      <c r="X6" s="49"/>
      <c r="Y6" s="49"/>
      <c r="Z6" s="49"/>
      <c r="AA6" s="49"/>
      <c r="AB6" s="49"/>
      <c r="AC6" s="49"/>
      <c r="AD6" s="49"/>
      <c r="AE6" s="49"/>
    </row>
    <row r="7" spans="1:37" ht="76.5" x14ac:dyDescent="0.25">
      <c r="A7" s="49"/>
      <c r="B7" s="100" t="s">
        <v>6</v>
      </c>
      <c r="C7" s="95" t="s">
        <v>101</v>
      </c>
      <c r="D7" s="92">
        <v>0.8</v>
      </c>
      <c r="E7" s="49"/>
      <c r="F7" s="49"/>
      <c r="G7" s="49"/>
      <c r="H7" s="49"/>
      <c r="I7" s="49"/>
      <c r="J7" s="49"/>
      <c r="K7" s="49"/>
      <c r="L7" s="49"/>
      <c r="M7" s="49"/>
      <c r="N7" s="49"/>
      <c r="O7" s="49"/>
      <c r="P7" s="49"/>
      <c r="Q7" s="49"/>
      <c r="R7" s="49"/>
      <c r="S7" s="49"/>
      <c r="T7" s="49"/>
      <c r="U7" s="49"/>
      <c r="V7" s="49"/>
      <c r="W7" s="49"/>
      <c r="X7" s="49"/>
      <c r="Y7" s="49"/>
      <c r="Z7" s="49"/>
      <c r="AA7" s="49"/>
      <c r="AB7" s="49"/>
      <c r="AC7" s="49"/>
      <c r="AD7" s="49"/>
      <c r="AE7" s="49"/>
    </row>
    <row r="8" spans="1:37" ht="51.75" thickBot="1" x14ac:dyDescent="0.3">
      <c r="A8" s="49"/>
      <c r="B8" s="101" t="s">
        <v>52</v>
      </c>
      <c r="C8" s="96" t="s">
        <v>102</v>
      </c>
      <c r="D8" s="93">
        <v>1</v>
      </c>
      <c r="E8" s="49"/>
      <c r="F8" s="49"/>
      <c r="G8" s="49"/>
      <c r="H8" s="49"/>
      <c r="I8" s="49"/>
      <c r="J8" s="49"/>
      <c r="K8" s="49"/>
      <c r="L8" s="49"/>
      <c r="M8" s="49"/>
      <c r="N8" s="49"/>
      <c r="O8" s="49"/>
      <c r="P8" s="49"/>
      <c r="Q8" s="49"/>
      <c r="R8" s="49"/>
      <c r="S8" s="49"/>
      <c r="T8" s="49"/>
      <c r="U8" s="49"/>
      <c r="V8" s="49"/>
      <c r="W8" s="49"/>
      <c r="X8" s="49"/>
      <c r="Y8" s="49"/>
      <c r="Z8" s="49"/>
      <c r="AA8" s="49"/>
      <c r="AB8" s="49"/>
      <c r="AC8" s="49"/>
      <c r="AD8" s="49"/>
      <c r="AE8" s="49"/>
    </row>
    <row r="9" spans="1:37" x14ac:dyDescent="0.25">
      <c r="A9" s="49"/>
      <c r="B9" s="73"/>
      <c r="C9" s="73"/>
      <c r="D9" s="73"/>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row>
    <row r="10" spans="1:37" ht="16.5" x14ac:dyDescent="0.25">
      <c r="A10" s="49"/>
      <c r="B10" s="74"/>
      <c r="C10" s="73"/>
      <c r="D10" s="73"/>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row>
    <row r="11" spans="1:37" x14ac:dyDescent="0.25">
      <c r="A11" s="49"/>
      <c r="B11" s="73"/>
      <c r="C11" s="73"/>
      <c r="D11" s="73"/>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row>
    <row r="12" spans="1:37" x14ac:dyDescent="0.25">
      <c r="A12" s="49"/>
      <c r="B12" s="73"/>
      <c r="C12" s="73"/>
      <c r="D12" s="73"/>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row>
    <row r="13" spans="1:37" x14ac:dyDescent="0.25">
      <c r="A13" s="49"/>
      <c r="B13" s="73"/>
      <c r="C13" s="73"/>
      <c r="D13" s="73"/>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row>
    <row r="14" spans="1:37" x14ac:dyDescent="0.25">
      <c r="A14" s="49"/>
      <c r="B14" s="73"/>
      <c r="C14" s="73"/>
      <c r="D14" s="73"/>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row>
    <row r="15" spans="1:37" x14ac:dyDescent="0.25">
      <c r="A15" s="49"/>
      <c r="B15" s="73"/>
      <c r="C15" s="73"/>
      <c r="D15" s="73"/>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row>
    <row r="16" spans="1:37" x14ac:dyDescent="0.25">
      <c r="A16" s="49"/>
      <c r="B16" s="73"/>
      <c r="C16" s="73"/>
      <c r="D16" s="73"/>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row>
    <row r="17" spans="1:37" x14ac:dyDescent="0.25">
      <c r="A17" s="49"/>
      <c r="B17" s="73"/>
      <c r="C17" s="73"/>
      <c r="D17" s="73"/>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row>
    <row r="18" spans="1:37" x14ac:dyDescent="0.25">
      <c r="A18" s="49"/>
      <c r="B18" s="73"/>
      <c r="C18" s="73"/>
      <c r="D18" s="73"/>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row>
    <row r="19" spans="1:37" x14ac:dyDescent="0.25">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row>
    <row r="20" spans="1:37" x14ac:dyDescent="0.25">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row>
    <row r="21" spans="1:37" x14ac:dyDescent="0.25">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row>
    <row r="22" spans="1:37" x14ac:dyDescent="0.25">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row>
    <row r="23" spans="1:37" x14ac:dyDescent="0.25">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row>
    <row r="24" spans="1:37" x14ac:dyDescent="0.25">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row>
    <row r="25" spans="1:37" x14ac:dyDescent="0.25">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row>
    <row r="26" spans="1:37" x14ac:dyDescent="0.25">
      <c r="A26" s="49"/>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row>
    <row r="27" spans="1:37" x14ac:dyDescent="0.25">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row>
    <row r="28" spans="1:37" x14ac:dyDescent="0.25">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row>
    <row r="29" spans="1:37" x14ac:dyDescent="0.25">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row>
    <row r="30" spans="1:37" x14ac:dyDescent="0.25">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row>
    <row r="31" spans="1:37" x14ac:dyDescent="0.25">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row>
    <row r="32" spans="1:37" x14ac:dyDescent="0.25">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row>
    <row r="33" spans="1:31" x14ac:dyDescent="0.25">
      <c r="A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row>
    <row r="34" spans="1:31" x14ac:dyDescent="0.25">
      <c r="A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row>
    <row r="35" spans="1:31" x14ac:dyDescent="0.25">
      <c r="A35" s="49"/>
    </row>
    <row r="36" spans="1:31" x14ac:dyDescent="0.25">
      <c r="A36" s="49"/>
    </row>
    <row r="37" spans="1:31" x14ac:dyDescent="0.25">
      <c r="A37" s="49"/>
    </row>
    <row r="38" spans="1:31" x14ac:dyDescent="0.25">
      <c r="A38" s="49"/>
    </row>
    <row r="39" spans="1:31" x14ac:dyDescent="0.25">
      <c r="A39" s="49"/>
    </row>
    <row r="40" spans="1:31" x14ac:dyDescent="0.25">
      <c r="A40" s="49"/>
    </row>
    <row r="41" spans="1:31" x14ac:dyDescent="0.25">
      <c r="A41" s="49"/>
    </row>
    <row r="42" spans="1:31" x14ac:dyDescent="0.25">
      <c r="A42" s="49"/>
    </row>
    <row r="43" spans="1:31" x14ac:dyDescent="0.25">
      <c r="A43" s="49"/>
    </row>
    <row r="44" spans="1:31" x14ac:dyDescent="0.25">
      <c r="A44" s="49"/>
    </row>
    <row r="45" spans="1:31" x14ac:dyDescent="0.25">
      <c r="A45" s="49"/>
    </row>
    <row r="46" spans="1:31" x14ac:dyDescent="0.25">
      <c r="A46" s="49"/>
    </row>
    <row r="47" spans="1:31" x14ac:dyDescent="0.25">
      <c r="A47" s="49"/>
    </row>
    <row r="48" spans="1:31" x14ac:dyDescent="0.25">
      <c r="A48" s="49"/>
    </row>
    <row r="49" spans="1:1" x14ac:dyDescent="0.25">
      <c r="A49" s="49"/>
    </row>
    <row r="50" spans="1:1" x14ac:dyDescent="0.25">
      <c r="A50" s="49"/>
    </row>
    <row r="51" spans="1:1" x14ac:dyDescent="0.25">
      <c r="A51" s="49"/>
    </row>
    <row r="52" spans="1:1" x14ac:dyDescent="0.25">
      <c r="A52" s="49"/>
    </row>
    <row r="53" spans="1:1" x14ac:dyDescent="0.25">
      <c r="A53" s="49"/>
    </row>
    <row r="54" spans="1:1" x14ac:dyDescent="0.25">
      <c r="A54" s="49"/>
    </row>
    <row r="55" spans="1:1" x14ac:dyDescent="0.25">
      <c r="A55" s="49"/>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D6" sqref="D6"/>
    </sheetView>
  </sheetViews>
  <sheetFormatPr baseColWidth="10" defaultRowHeight="15" x14ac:dyDescent="0.25"/>
  <cols>
    <col min="2" max="2" width="42" customWidth="1"/>
    <col min="3" max="3" width="61.85546875" customWidth="1"/>
    <col min="4" max="4" width="110.85546875" customWidth="1"/>
    <col min="5" max="5" width="144.7109375" bestFit="1" customWidth="1"/>
  </cols>
  <sheetData>
    <row r="1" spans="1:21" ht="33.75" x14ac:dyDescent="0.25">
      <c r="A1" s="49"/>
      <c r="B1" s="343" t="s">
        <v>61</v>
      </c>
      <c r="C1" s="343"/>
      <c r="D1" s="343"/>
      <c r="E1" s="49"/>
      <c r="F1" s="49"/>
      <c r="G1" s="49"/>
      <c r="H1" s="49"/>
      <c r="I1" s="49"/>
      <c r="J1" s="49"/>
      <c r="K1" s="49"/>
      <c r="L1" s="49"/>
      <c r="M1" s="49"/>
      <c r="N1" s="49"/>
      <c r="O1" s="49"/>
      <c r="P1" s="49"/>
      <c r="Q1" s="49"/>
      <c r="R1" s="49"/>
      <c r="S1" s="49"/>
      <c r="T1" s="49"/>
      <c r="U1" s="49"/>
    </row>
    <row r="2" spans="1:21" ht="15.75" thickBot="1" x14ac:dyDescent="0.3">
      <c r="A2" s="49"/>
      <c r="B2" s="49"/>
      <c r="C2" s="49"/>
      <c r="D2" s="49"/>
      <c r="E2" s="49"/>
      <c r="F2" s="49"/>
      <c r="G2" s="49"/>
      <c r="H2" s="49"/>
      <c r="I2" s="49"/>
      <c r="J2" s="49"/>
      <c r="K2" s="49"/>
      <c r="L2" s="49"/>
      <c r="M2" s="49"/>
      <c r="N2" s="49"/>
      <c r="O2" s="49"/>
      <c r="P2" s="49"/>
      <c r="Q2" s="49"/>
      <c r="R2" s="49"/>
      <c r="S2" s="49"/>
      <c r="T2" s="49"/>
      <c r="U2" s="49"/>
    </row>
    <row r="3" spans="1:21" ht="60.75" thickBot="1" x14ac:dyDescent="0.3">
      <c r="A3" s="49"/>
      <c r="B3" s="70"/>
      <c r="C3" s="113" t="s">
        <v>54</v>
      </c>
      <c r="D3" s="113" t="s">
        <v>55</v>
      </c>
      <c r="E3" s="49"/>
      <c r="F3" s="49"/>
      <c r="G3" s="49"/>
      <c r="H3" s="49"/>
      <c r="I3" s="49"/>
      <c r="J3" s="49"/>
      <c r="K3" s="49"/>
      <c r="L3" s="49"/>
      <c r="M3" s="49"/>
      <c r="N3" s="49"/>
      <c r="O3" s="49"/>
      <c r="P3" s="49"/>
      <c r="Q3" s="49"/>
      <c r="R3" s="49"/>
      <c r="S3" s="49"/>
      <c r="T3" s="49"/>
      <c r="U3" s="49"/>
    </row>
    <row r="4" spans="1:21" ht="44.1" customHeight="1" x14ac:dyDescent="0.25">
      <c r="A4" s="69" t="s">
        <v>81</v>
      </c>
      <c r="B4" s="102" t="s">
        <v>99</v>
      </c>
      <c r="C4" s="111" t="s">
        <v>150</v>
      </c>
      <c r="D4" s="112" t="s">
        <v>95</v>
      </c>
      <c r="E4" s="49"/>
      <c r="F4" s="49"/>
      <c r="G4" s="49"/>
      <c r="H4" s="49"/>
      <c r="I4" s="49"/>
      <c r="J4" s="49"/>
      <c r="K4" s="49"/>
      <c r="L4" s="49"/>
      <c r="M4" s="49"/>
      <c r="N4" s="49"/>
      <c r="O4" s="49"/>
      <c r="P4" s="49"/>
      <c r="Q4" s="49"/>
      <c r="R4" s="49"/>
      <c r="S4" s="49"/>
      <c r="T4" s="49"/>
      <c r="U4" s="49"/>
    </row>
    <row r="5" spans="1:21" ht="101.25" x14ac:dyDescent="0.25">
      <c r="A5" s="69" t="s">
        <v>82</v>
      </c>
      <c r="B5" s="103" t="s">
        <v>57</v>
      </c>
      <c r="C5" s="107" t="s">
        <v>208</v>
      </c>
      <c r="D5" s="109" t="s">
        <v>96</v>
      </c>
      <c r="E5" s="49"/>
      <c r="F5" s="49"/>
      <c r="G5" s="49"/>
      <c r="H5" s="49"/>
      <c r="I5" s="49"/>
      <c r="J5" s="49"/>
      <c r="K5" s="49"/>
      <c r="L5" s="49"/>
      <c r="M5" s="49"/>
      <c r="N5" s="49"/>
      <c r="O5" s="49"/>
      <c r="P5" s="49"/>
      <c r="Q5" s="49"/>
      <c r="R5" s="49"/>
      <c r="S5" s="49"/>
      <c r="T5" s="49"/>
      <c r="U5" s="49"/>
    </row>
    <row r="6" spans="1:21" ht="67.5" x14ac:dyDescent="0.25">
      <c r="A6" s="69" t="s">
        <v>79</v>
      </c>
      <c r="B6" s="104" t="s">
        <v>58</v>
      </c>
      <c r="C6" s="107" t="s">
        <v>92</v>
      </c>
      <c r="D6" s="109" t="s">
        <v>98</v>
      </c>
      <c r="E6" s="49"/>
      <c r="F6" s="49"/>
      <c r="G6" s="49"/>
      <c r="H6" s="49"/>
      <c r="I6" s="49"/>
      <c r="J6" s="49"/>
      <c r="K6" s="49"/>
      <c r="L6" s="49"/>
      <c r="M6" s="49"/>
      <c r="N6" s="49"/>
      <c r="O6" s="49"/>
      <c r="P6" s="49"/>
      <c r="Q6" s="49"/>
      <c r="R6" s="49"/>
      <c r="S6" s="49"/>
      <c r="T6" s="49"/>
      <c r="U6" s="49"/>
    </row>
    <row r="7" spans="1:21" ht="101.25" x14ac:dyDescent="0.25">
      <c r="A7" s="69" t="s">
        <v>7</v>
      </c>
      <c r="B7" s="105" t="s">
        <v>59</v>
      </c>
      <c r="C7" s="107" t="s">
        <v>93</v>
      </c>
      <c r="D7" s="109" t="s">
        <v>97</v>
      </c>
      <c r="E7" s="49"/>
      <c r="F7" s="49"/>
      <c r="G7" s="49"/>
      <c r="H7" s="49"/>
      <c r="I7" s="49"/>
      <c r="J7" s="49"/>
      <c r="K7" s="49"/>
      <c r="L7" s="49"/>
      <c r="M7" s="49"/>
      <c r="N7" s="49"/>
      <c r="O7" s="49"/>
      <c r="P7" s="49"/>
      <c r="Q7" s="49"/>
      <c r="R7" s="49"/>
      <c r="S7" s="49"/>
      <c r="T7" s="49"/>
      <c r="U7" s="49"/>
    </row>
    <row r="8" spans="1:21" ht="68.25" thickBot="1" x14ac:dyDescent="0.3">
      <c r="A8" s="69" t="s">
        <v>83</v>
      </c>
      <c r="B8" s="106" t="s">
        <v>60</v>
      </c>
      <c r="C8" s="108" t="s">
        <v>94</v>
      </c>
      <c r="D8" s="110" t="s">
        <v>114</v>
      </c>
      <c r="E8" s="49"/>
      <c r="F8" s="49"/>
      <c r="G8" s="49"/>
      <c r="H8" s="49"/>
      <c r="I8" s="49"/>
      <c r="J8" s="49"/>
      <c r="K8" s="49"/>
      <c r="L8" s="49"/>
      <c r="M8" s="49"/>
      <c r="N8" s="49"/>
      <c r="O8" s="49"/>
      <c r="P8" s="49"/>
      <c r="Q8" s="49"/>
      <c r="R8" s="49"/>
      <c r="S8" s="49"/>
      <c r="T8" s="49"/>
      <c r="U8" s="49"/>
    </row>
    <row r="9" spans="1:21" ht="20.25" x14ac:dyDescent="0.25">
      <c r="A9" s="69"/>
      <c r="B9" s="69"/>
      <c r="C9" s="71"/>
      <c r="D9" s="71"/>
      <c r="E9" s="49"/>
      <c r="F9" s="49"/>
      <c r="G9" s="49"/>
      <c r="H9" s="49"/>
      <c r="I9" s="49"/>
      <c r="J9" s="49"/>
      <c r="K9" s="49"/>
      <c r="L9" s="49"/>
      <c r="M9" s="49"/>
      <c r="N9" s="49"/>
      <c r="O9" s="49"/>
      <c r="P9" s="49"/>
      <c r="Q9" s="49"/>
      <c r="R9" s="49"/>
      <c r="S9" s="49"/>
      <c r="T9" s="49"/>
      <c r="U9" s="49"/>
    </row>
    <row r="10" spans="1:21" ht="16.5" x14ac:dyDescent="0.25">
      <c r="A10" s="69"/>
      <c r="B10" s="72"/>
      <c r="C10" s="72"/>
      <c r="D10" s="72"/>
      <c r="E10" s="49"/>
      <c r="F10" s="49"/>
      <c r="G10" s="49"/>
      <c r="H10" s="49"/>
      <c r="I10" s="49"/>
      <c r="J10" s="49"/>
      <c r="K10" s="49"/>
      <c r="L10" s="49"/>
      <c r="M10" s="49"/>
      <c r="N10" s="49"/>
      <c r="O10" s="49"/>
      <c r="P10" s="49"/>
      <c r="Q10" s="49"/>
      <c r="R10" s="49"/>
      <c r="S10" s="49"/>
      <c r="T10" s="49"/>
      <c r="U10" s="49"/>
    </row>
    <row r="11" spans="1:21" x14ac:dyDescent="0.25">
      <c r="A11" s="69"/>
      <c r="B11" s="69" t="s">
        <v>89</v>
      </c>
      <c r="C11" s="69" t="s">
        <v>138</v>
      </c>
      <c r="D11" s="69" t="s">
        <v>145</v>
      </c>
      <c r="E11" s="49"/>
      <c r="F11" s="49"/>
      <c r="G11" s="49"/>
      <c r="H11" s="49"/>
      <c r="I11" s="49"/>
      <c r="J11" s="49"/>
      <c r="K11" s="49"/>
      <c r="L11" s="49"/>
      <c r="M11" s="49"/>
      <c r="N11" s="49"/>
      <c r="O11" s="49"/>
      <c r="P11" s="49"/>
      <c r="Q11" s="49"/>
      <c r="R11" s="49"/>
      <c r="S11" s="49"/>
      <c r="T11" s="49"/>
      <c r="U11" s="49"/>
    </row>
    <row r="12" spans="1:21" x14ac:dyDescent="0.25">
      <c r="A12" s="69"/>
      <c r="B12" s="69" t="s">
        <v>87</v>
      </c>
      <c r="C12" s="69" t="s">
        <v>142</v>
      </c>
      <c r="D12" s="69" t="s">
        <v>146</v>
      </c>
      <c r="E12" s="49"/>
      <c r="F12" s="49"/>
      <c r="G12" s="49"/>
      <c r="H12" s="49"/>
      <c r="I12" s="49"/>
      <c r="J12" s="49"/>
      <c r="K12" s="49"/>
      <c r="L12" s="49"/>
      <c r="M12" s="49"/>
      <c r="N12" s="49"/>
      <c r="O12" s="49"/>
      <c r="P12" s="49"/>
      <c r="Q12" s="49"/>
      <c r="R12" s="49"/>
      <c r="S12" s="49"/>
      <c r="T12" s="49"/>
      <c r="U12" s="49"/>
    </row>
    <row r="13" spans="1:21" x14ac:dyDescent="0.25">
      <c r="A13" s="69"/>
      <c r="B13" s="69"/>
      <c r="C13" s="69" t="s">
        <v>141</v>
      </c>
      <c r="D13" s="69" t="s">
        <v>147</v>
      </c>
      <c r="E13" s="49"/>
      <c r="F13" s="49"/>
      <c r="G13" s="49"/>
      <c r="H13" s="49"/>
      <c r="I13" s="49"/>
      <c r="J13" s="49"/>
      <c r="K13" s="49"/>
      <c r="L13" s="49"/>
      <c r="M13" s="49"/>
      <c r="N13" s="49"/>
      <c r="O13" s="49"/>
      <c r="P13" s="49"/>
      <c r="Q13" s="49"/>
      <c r="R13" s="49"/>
      <c r="S13" s="49"/>
      <c r="T13" s="49"/>
      <c r="U13" s="49"/>
    </row>
    <row r="14" spans="1:21" x14ac:dyDescent="0.25">
      <c r="A14" s="69"/>
      <c r="B14" s="69"/>
      <c r="C14" s="69" t="s">
        <v>143</v>
      </c>
      <c r="D14" s="69" t="s">
        <v>148</v>
      </c>
      <c r="E14" s="49"/>
      <c r="F14" s="49"/>
      <c r="G14" s="49"/>
      <c r="H14" s="49"/>
      <c r="I14" s="49"/>
      <c r="J14" s="49"/>
      <c r="K14" s="49"/>
      <c r="L14" s="49"/>
      <c r="M14" s="49"/>
      <c r="N14" s="49"/>
      <c r="O14" s="49"/>
      <c r="P14" s="49"/>
      <c r="Q14" s="49"/>
      <c r="R14" s="49"/>
      <c r="S14" s="49"/>
      <c r="T14" s="49"/>
      <c r="U14" s="49"/>
    </row>
    <row r="15" spans="1:21" x14ac:dyDescent="0.25">
      <c r="A15" s="69"/>
      <c r="B15" s="69"/>
      <c r="C15" s="69" t="s">
        <v>144</v>
      </c>
      <c r="D15" s="69" t="s">
        <v>149</v>
      </c>
      <c r="E15" s="49"/>
      <c r="F15" s="49"/>
      <c r="G15" s="49"/>
      <c r="H15" s="49"/>
      <c r="I15" s="49"/>
      <c r="J15" s="49"/>
      <c r="K15" s="49"/>
      <c r="L15" s="49"/>
      <c r="M15" s="49"/>
      <c r="N15" s="49"/>
      <c r="O15" s="49"/>
      <c r="P15" s="49"/>
      <c r="Q15" s="49"/>
      <c r="R15" s="49"/>
      <c r="S15" s="49"/>
      <c r="T15" s="49"/>
      <c r="U15" s="49"/>
    </row>
    <row r="16" spans="1:21" x14ac:dyDescent="0.25">
      <c r="A16" s="69"/>
      <c r="B16" s="69"/>
      <c r="C16" s="69"/>
      <c r="D16" s="69"/>
      <c r="E16" s="49"/>
      <c r="F16" s="49"/>
      <c r="G16" s="49"/>
      <c r="H16" s="49"/>
      <c r="I16" s="49"/>
      <c r="J16" s="49"/>
      <c r="K16" s="49"/>
      <c r="L16" s="49"/>
      <c r="M16" s="49"/>
      <c r="N16" s="49"/>
      <c r="O16" s="49"/>
    </row>
    <row r="17" spans="1:15" x14ac:dyDescent="0.25">
      <c r="A17" s="69"/>
      <c r="B17" s="69"/>
      <c r="C17" s="69"/>
      <c r="D17" s="69"/>
      <c r="E17" s="49"/>
      <c r="F17" s="49"/>
      <c r="G17" s="49"/>
      <c r="H17" s="49"/>
      <c r="I17" s="49"/>
      <c r="J17" s="49"/>
      <c r="K17" s="49"/>
      <c r="L17" s="49"/>
      <c r="M17" s="49"/>
      <c r="N17" s="49"/>
      <c r="O17" s="49"/>
    </row>
    <row r="18" spans="1:15" x14ac:dyDescent="0.25">
      <c r="A18" s="69"/>
      <c r="B18" s="73"/>
      <c r="C18" s="73"/>
      <c r="D18" s="73"/>
      <c r="E18" s="49"/>
      <c r="F18" s="49"/>
      <c r="G18" s="49"/>
      <c r="H18" s="49"/>
      <c r="I18" s="49"/>
      <c r="J18" s="49"/>
      <c r="K18" s="49"/>
      <c r="L18" s="49"/>
      <c r="M18" s="49"/>
      <c r="N18" s="49"/>
      <c r="O18" s="49"/>
    </row>
    <row r="19" spans="1:15" x14ac:dyDescent="0.25">
      <c r="A19" s="69"/>
      <c r="B19" s="73"/>
      <c r="C19" s="73"/>
      <c r="D19" s="73"/>
      <c r="E19" s="49"/>
      <c r="F19" s="49"/>
      <c r="G19" s="49"/>
      <c r="H19" s="49"/>
      <c r="I19" s="49"/>
      <c r="J19" s="49"/>
      <c r="K19" s="49"/>
      <c r="L19" s="49"/>
      <c r="M19" s="49"/>
      <c r="N19" s="49"/>
      <c r="O19" s="49"/>
    </row>
    <row r="20" spans="1:15" x14ac:dyDescent="0.25">
      <c r="A20" s="69"/>
      <c r="B20" s="73"/>
      <c r="C20" s="73"/>
      <c r="D20" s="73"/>
      <c r="E20" s="49"/>
      <c r="F20" s="49"/>
      <c r="G20" s="49"/>
      <c r="H20" s="49"/>
      <c r="I20" s="49"/>
      <c r="J20" s="49"/>
      <c r="K20" s="49"/>
      <c r="L20" s="49"/>
      <c r="M20" s="49"/>
      <c r="N20" s="49"/>
      <c r="O20" s="49"/>
    </row>
    <row r="21" spans="1:15" x14ac:dyDescent="0.25">
      <c r="A21" s="69"/>
      <c r="B21" s="73"/>
      <c r="C21" s="73"/>
      <c r="D21" s="73"/>
      <c r="E21" s="49"/>
      <c r="F21" s="49"/>
      <c r="G21" s="49"/>
      <c r="H21" s="49"/>
      <c r="I21" s="49"/>
      <c r="J21" s="49"/>
      <c r="K21" s="49"/>
      <c r="L21" s="49"/>
      <c r="M21" s="49"/>
      <c r="N21" s="49"/>
      <c r="O21" s="49"/>
    </row>
    <row r="22" spans="1:15" ht="20.25" x14ac:dyDescent="0.25">
      <c r="A22" s="69"/>
      <c r="B22" s="69"/>
      <c r="C22" s="71"/>
      <c r="D22" s="71"/>
      <c r="E22" s="49"/>
      <c r="F22" s="49"/>
      <c r="G22" s="49"/>
      <c r="H22" s="49"/>
      <c r="I22" s="49"/>
      <c r="J22" s="49"/>
      <c r="K22" s="49"/>
      <c r="L22" s="49"/>
      <c r="M22" s="49"/>
      <c r="N22" s="49"/>
      <c r="O22" s="49"/>
    </row>
    <row r="23" spans="1:15" ht="20.25" x14ac:dyDescent="0.25">
      <c r="A23" s="69"/>
      <c r="B23" s="69"/>
      <c r="C23" s="71"/>
      <c r="D23" s="71"/>
      <c r="E23" s="49"/>
      <c r="F23" s="49"/>
      <c r="G23" s="49"/>
      <c r="H23" s="49"/>
      <c r="I23" s="49"/>
      <c r="J23" s="49"/>
      <c r="K23" s="49"/>
      <c r="L23" s="49"/>
      <c r="M23" s="49"/>
      <c r="N23" s="49"/>
      <c r="O23" s="49"/>
    </row>
    <row r="24" spans="1:15" ht="20.25" x14ac:dyDescent="0.25">
      <c r="A24" s="69"/>
      <c r="B24" s="69"/>
      <c r="C24" s="71"/>
      <c r="D24" s="71"/>
      <c r="E24" s="49"/>
      <c r="F24" s="49"/>
      <c r="G24" s="49"/>
      <c r="H24" s="49"/>
      <c r="I24" s="49"/>
      <c r="J24" s="49"/>
      <c r="K24" s="49"/>
      <c r="L24" s="49"/>
      <c r="M24" s="49"/>
      <c r="N24" s="49"/>
      <c r="O24" s="49"/>
    </row>
    <row r="25" spans="1:15" ht="20.25" x14ac:dyDescent="0.25">
      <c r="A25" s="69"/>
      <c r="B25" s="69"/>
      <c r="C25" s="71"/>
      <c r="D25" s="71"/>
      <c r="E25" s="49"/>
      <c r="F25" s="49"/>
      <c r="G25" s="49"/>
      <c r="H25" s="49"/>
      <c r="I25" s="49"/>
      <c r="J25" s="49"/>
      <c r="K25" s="49"/>
      <c r="L25" s="49"/>
      <c r="M25" s="49"/>
      <c r="N25" s="49"/>
      <c r="O25" s="49"/>
    </row>
    <row r="26" spans="1:15" ht="20.25" x14ac:dyDescent="0.25">
      <c r="A26" s="69"/>
      <c r="B26" s="69"/>
      <c r="C26" s="71"/>
      <c r="D26" s="71"/>
      <c r="E26" s="49"/>
      <c r="F26" s="49"/>
      <c r="G26" s="49"/>
      <c r="H26" s="49"/>
      <c r="I26" s="49"/>
      <c r="J26" s="49"/>
      <c r="K26" s="49"/>
      <c r="L26" s="49"/>
      <c r="M26" s="49"/>
      <c r="N26" s="49"/>
      <c r="O26" s="49"/>
    </row>
    <row r="27" spans="1:15" ht="20.25" x14ac:dyDescent="0.25">
      <c r="A27" s="69"/>
      <c r="B27" s="69"/>
      <c r="C27" s="71"/>
      <c r="D27" s="71"/>
      <c r="E27" s="49"/>
      <c r="F27" s="49"/>
      <c r="G27" s="49"/>
      <c r="H27" s="49"/>
      <c r="I27" s="49"/>
      <c r="J27" s="49"/>
      <c r="K27" s="49"/>
      <c r="L27" s="49"/>
      <c r="M27" s="49"/>
      <c r="N27" s="49"/>
      <c r="O27" s="49"/>
    </row>
    <row r="28" spans="1:15" ht="20.25" x14ac:dyDescent="0.25">
      <c r="A28" s="69"/>
      <c r="B28" s="69"/>
      <c r="C28" s="71"/>
      <c r="D28" s="71"/>
      <c r="E28" s="49"/>
      <c r="F28" s="49"/>
      <c r="G28" s="49"/>
      <c r="H28" s="49"/>
      <c r="I28" s="49"/>
      <c r="J28" s="49"/>
      <c r="K28" s="49"/>
      <c r="L28" s="49"/>
      <c r="M28" s="49"/>
      <c r="N28" s="49"/>
      <c r="O28" s="49"/>
    </row>
    <row r="29" spans="1:15" ht="20.25" x14ac:dyDescent="0.25">
      <c r="A29" s="69"/>
      <c r="B29" s="69"/>
      <c r="C29" s="71"/>
      <c r="D29" s="71"/>
      <c r="E29" s="49"/>
      <c r="F29" s="49"/>
      <c r="G29" s="49"/>
      <c r="H29" s="49"/>
      <c r="I29" s="49"/>
      <c r="J29" s="49"/>
      <c r="K29" s="49"/>
      <c r="L29" s="49"/>
      <c r="M29" s="49"/>
      <c r="N29" s="49"/>
      <c r="O29" s="49"/>
    </row>
    <row r="30" spans="1:15" ht="20.25" x14ac:dyDescent="0.25">
      <c r="A30" s="69"/>
      <c r="B30" s="69"/>
      <c r="C30" s="71"/>
      <c r="D30" s="71"/>
      <c r="E30" s="49"/>
      <c r="F30" s="49"/>
      <c r="G30" s="49"/>
      <c r="H30" s="49"/>
      <c r="I30" s="49"/>
      <c r="J30" s="49"/>
      <c r="K30" s="49"/>
      <c r="L30" s="49"/>
      <c r="M30" s="49"/>
      <c r="N30" s="49"/>
      <c r="O30" s="49"/>
    </row>
    <row r="31" spans="1:15" ht="20.25" x14ac:dyDescent="0.25">
      <c r="A31" s="69"/>
      <c r="B31" s="69"/>
      <c r="C31" s="71"/>
      <c r="D31" s="71"/>
      <c r="E31" s="49"/>
      <c r="F31" s="49"/>
      <c r="G31" s="49"/>
      <c r="H31" s="49"/>
      <c r="I31" s="49"/>
      <c r="J31" s="49"/>
      <c r="K31" s="49"/>
      <c r="L31" s="49"/>
      <c r="M31" s="49"/>
      <c r="N31" s="49"/>
      <c r="O31" s="49"/>
    </row>
    <row r="32" spans="1:15" ht="20.25" x14ac:dyDescent="0.25">
      <c r="A32" s="69"/>
      <c r="B32" s="69"/>
      <c r="C32" s="71"/>
      <c r="D32" s="71"/>
      <c r="E32" s="49"/>
      <c r="F32" s="49"/>
      <c r="G32" s="49"/>
      <c r="H32" s="49"/>
      <c r="I32" s="49"/>
      <c r="J32" s="49"/>
      <c r="K32" s="49"/>
      <c r="L32" s="49"/>
      <c r="M32" s="49"/>
      <c r="N32" s="49"/>
      <c r="O32" s="49"/>
    </row>
    <row r="33" spans="1:15" ht="20.25" x14ac:dyDescent="0.25">
      <c r="A33" s="69"/>
      <c r="B33" s="69"/>
      <c r="C33" s="71"/>
      <c r="D33" s="71"/>
      <c r="E33" s="49"/>
      <c r="F33" s="49"/>
      <c r="G33" s="49"/>
      <c r="H33" s="49"/>
      <c r="I33" s="49"/>
      <c r="J33" s="49"/>
      <c r="K33" s="49"/>
      <c r="L33" s="49"/>
      <c r="M33" s="49"/>
      <c r="N33" s="49"/>
      <c r="O33" s="49"/>
    </row>
    <row r="34" spans="1:15" ht="20.25" x14ac:dyDescent="0.25">
      <c r="A34" s="69"/>
      <c r="B34" s="69"/>
      <c r="C34" s="71"/>
      <c r="D34" s="71"/>
      <c r="E34" s="49"/>
      <c r="F34" s="49"/>
      <c r="G34" s="49"/>
      <c r="H34" s="49"/>
      <c r="I34" s="49"/>
      <c r="J34" s="49"/>
      <c r="K34" s="49"/>
      <c r="L34" s="49"/>
      <c r="M34" s="49"/>
      <c r="N34" s="49"/>
      <c r="O34" s="49"/>
    </row>
    <row r="35" spans="1:15" ht="20.25" x14ac:dyDescent="0.25">
      <c r="A35" s="69"/>
      <c r="B35" s="69"/>
      <c r="C35" s="71"/>
      <c r="D35" s="71"/>
      <c r="E35" s="49"/>
      <c r="F35" s="49"/>
      <c r="G35" s="49"/>
      <c r="H35" s="49"/>
      <c r="I35" s="49"/>
      <c r="J35" s="49"/>
      <c r="K35" s="49"/>
      <c r="L35" s="49"/>
      <c r="M35" s="49"/>
      <c r="N35" s="49"/>
      <c r="O35" s="49"/>
    </row>
    <row r="36" spans="1:15" ht="20.25" x14ac:dyDescent="0.25">
      <c r="A36" s="69"/>
      <c r="B36" s="69"/>
      <c r="C36" s="71"/>
      <c r="D36" s="71"/>
      <c r="E36" s="49"/>
      <c r="F36" s="49"/>
      <c r="G36" s="49"/>
      <c r="H36" s="49"/>
      <c r="I36" s="49"/>
      <c r="J36" s="49"/>
      <c r="K36" s="49"/>
      <c r="L36" s="49"/>
      <c r="M36" s="49"/>
      <c r="N36" s="49"/>
      <c r="O36" s="49"/>
    </row>
    <row r="37" spans="1:15" ht="20.25" x14ac:dyDescent="0.25">
      <c r="A37" s="69"/>
      <c r="B37" s="69"/>
      <c r="C37" s="71"/>
      <c r="D37" s="71"/>
      <c r="E37" s="49"/>
      <c r="F37" s="49"/>
      <c r="G37" s="49"/>
      <c r="H37" s="49"/>
      <c r="I37" s="49"/>
      <c r="J37" s="49"/>
      <c r="K37" s="49"/>
      <c r="L37" s="49"/>
      <c r="M37" s="49"/>
      <c r="N37" s="49"/>
      <c r="O37" s="49"/>
    </row>
    <row r="38" spans="1:15" ht="20.25" x14ac:dyDescent="0.25">
      <c r="A38" s="69"/>
      <c r="B38" s="69"/>
      <c r="C38" s="71"/>
      <c r="D38" s="71"/>
      <c r="E38" s="49"/>
      <c r="F38" s="49"/>
      <c r="G38" s="49"/>
      <c r="H38" s="49"/>
      <c r="I38" s="49"/>
      <c r="J38" s="49"/>
      <c r="K38" s="49"/>
      <c r="L38" s="49"/>
      <c r="M38" s="49"/>
      <c r="N38" s="49"/>
      <c r="O38" s="49"/>
    </row>
    <row r="39" spans="1:15" ht="20.25" x14ac:dyDescent="0.25">
      <c r="A39" s="69"/>
      <c r="B39" s="69"/>
      <c r="C39" s="71"/>
      <c r="D39" s="71"/>
      <c r="E39" s="49"/>
      <c r="F39" s="49"/>
      <c r="G39" s="49"/>
      <c r="H39" s="49"/>
      <c r="I39" s="49"/>
      <c r="J39" s="49"/>
      <c r="K39" s="49"/>
      <c r="L39" s="49"/>
      <c r="M39" s="49"/>
      <c r="N39" s="49"/>
      <c r="O39" s="49"/>
    </row>
    <row r="40" spans="1:15" ht="20.25" x14ac:dyDescent="0.25">
      <c r="A40" s="69"/>
      <c r="B40" s="69"/>
      <c r="C40" s="71"/>
      <c r="D40" s="71"/>
      <c r="E40" s="49"/>
      <c r="F40" s="49"/>
      <c r="G40" s="49"/>
      <c r="H40" s="49"/>
      <c r="I40" s="49"/>
      <c r="J40" s="49"/>
      <c r="K40" s="49"/>
      <c r="L40" s="49"/>
      <c r="M40" s="49"/>
      <c r="N40" s="49"/>
      <c r="O40" s="49"/>
    </row>
    <row r="41" spans="1:15" ht="20.25" x14ac:dyDescent="0.25">
      <c r="A41" s="69"/>
      <c r="B41" s="69"/>
      <c r="C41" s="71"/>
      <c r="D41" s="71"/>
      <c r="E41" s="49"/>
      <c r="F41" s="49"/>
      <c r="G41" s="49"/>
      <c r="H41" s="49"/>
      <c r="I41" s="49"/>
      <c r="J41" s="49"/>
      <c r="K41" s="49"/>
      <c r="L41" s="49"/>
      <c r="M41" s="49"/>
      <c r="N41" s="49"/>
      <c r="O41" s="49"/>
    </row>
    <row r="42" spans="1:15" ht="20.25" x14ac:dyDescent="0.25">
      <c r="A42" s="69"/>
      <c r="B42" s="69"/>
      <c r="C42" s="71"/>
      <c r="D42" s="71"/>
      <c r="E42" s="49"/>
      <c r="F42" s="49"/>
      <c r="G42" s="49"/>
      <c r="H42" s="49"/>
      <c r="I42" s="49"/>
      <c r="J42" s="49"/>
      <c r="K42" s="49"/>
      <c r="L42" s="49"/>
      <c r="M42" s="49"/>
      <c r="N42" s="49"/>
      <c r="O42" s="49"/>
    </row>
    <row r="43" spans="1:15" ht="20.25" x14ac:dyDescent="0.25">
      <c r="A43" s="69"/>
      <c r="B43" s="69"/>
      <c r="C43" s="71"/>
      <c r="D43" s="71"/>
      <c r="E43" s="49"/>
      <c r="F43" s="49"/>
      <c r="G43" s="49"/>
      <c r="H43" s="49"/>
      <c r="I43" s="49"/>
      <c r="J43" s="49"/>
      <c r="K43" s="49"/>
      <c r="L43" s="49"/>
      <c r="M43" s="49"/>
      <c r="N43" s="49"/>
      <c r="O43" s="49"/>
    </row>
    <row r="44" spans="1:15" ht="20.25" x14ac:dyDescent="0.25">
      <c r="A44" s="69"/>
      <c r="B44" s="69"/>
      <c r="C44" s="71"/>
      <c r="D44" s="71"/>
      <c r="E44" s="49"/>
      <c r="F44" s="49"/>
      <c r="G44" s="49"/>
      <c r="H44" s="49"/>
      <c r="I44" s="49"/>
      <c r="J44" s="49"/>
      <c r="K44" s="49"/>
      <c r="L44" s="49"/>
      <c r="M44" s="49"/>
      <c r="N44" s="49"/>
      <c r="O44" s="49"/>
    </row>
    <row r="45" spans="1:15" ht="20.25" x14ac:dyDescent="0.25">
      <c r="A45" s="69"/>
      <c r="B45" s="69"/>
      <c r="C45" s="71"/>
      <c r="D45" s="71"/>
      <c r="E45" s="49"/>
      <c r="F45" s="49"/>
      <c r="G45" s="49"/>
      <c r="H45" s="49"/>
      <c r="I45" s="49"/>
      <c r="J45" s="49"/>
      <c r="K45" s="49"/>
      <c r="L45" s="49"/>
      <c r="M45" s="49"/>
      <c r="N45" s="49"/>
      <c r="O45" s="49"/>
    </row>
    <row r="46" spans="1:15" ht="20.25" x14ac:dyDescent="0.25">
      <c r="A46" s="69"/>
      <c r="B46" s="69"/>
      <c r="C46" s="71"/>
      <c r="D46" s="71"/>
      <c r="E46" s="49"/>
      <c r="F46" s="49"/>
      <c r="G46" s="49"/>
      <c r="H46" s="49"/>
      <c r="I46" s="49"/>
      <c r="J46" s="49"/>
      <c r="K46" s="49"/>
      <c r="L46" s="49"/>
      <c r="M46" s="49"/>
      <c r="N46" s="49"/>
      <c r="O46" s="49"/>
    </row>
    <row r="47" spans="1:15" ht="20.25" x14ac:dyDescent="0.25">
      <c r="A47" s="69"/>
      <c r="B47" s="69"/>
      <c r="C47" s="71"/>
      <c r="D47" s="71"/>
      <c r="E47" s="49"/>
      <c r="F47" s="49"/>
      <c r="G47" s="49"/>
      <c r="H47" s="49"/>
      <c r="I47" s="49"/>
      <c r="J47" s="49"/>
      <c r="K47" s="49"/>
      <c r="L47" s="49"/>
      <c r="M47" s="49"/>
      <c r="N47" s="49"/>
      <c r="O47" s="49"/>
    </row>
    <row r="48" spans="1:15" ht="20.25" x14ac:dyDescent="0.25">
      <c r="A48" s="69"/>
      <c r="B48" s="69"/>
      <c r="C48" s="71"/>
      <c r="D48" s="71"/>
      <c r="E48" s="49"/>
      <c r="F48" s="49"/>
      <c r="G48" s="49"/>
      <c r="H48" s="49"/>
      <c r="I48" s="49"/>
      <c r="J48" s="49"/>
      <c r="K48" s="49"/>
      <c r="L48" s="49"/>
      <c r="M48" s="49"/>
      <c r="N48" s="49"/>
      <c r="O48" s="49"/>
    </row>
    <row r="49" spans="1:15" ht="20.25" x14ac:dyDescent="0.25">
      <c r="A49" s="69"/>
      <c r="B49" s="69"/>
      <c r="C49" s="71"/>
      <c r="D49" s="71"/>
      <c r="E49" s="49"/>
      <c r="F49" s="49"/>
      <c r="G49" s="49"/>
      <c r="H49" s="49"/>
      <c r="I49" s="49"/>
      <c r="J49" s="49"/>
      <c r="K49" s="49"/>
      <c r="L49" s="49"/>
      <c r="M49" s="49"/>
      <c r="N49" s="49"/>
      <c r="O49" s="49"/>
    </row>
    <row r="50" spans="1:15" ht="20.25" x14ac:dyDescent="0.25">
      <c r="A50" s="69"/>
      <c r="B50" s="69"/>
      <c r="C50" s="71"/>
      <c r="D50" s="71"/>
      <c r="E50" s="49"/>
      <c r="F50" s="49"/>
      <c r="G50" s="49"/>
      <c r="H50" s="49"/>
      <c r="I50" s="49"/>
      <c r="J50" s="49"/>
      <c r="K50" s="49"/>
      <c r="L50" s="49"/>
      <c r="M50" s="49"/>
      <c r="N50" s="49"/>
      <c r="O50" s="49"/>
    </row>
    <row r="51" spans="1:15" ht="20.25" x14ac:dyDescent="0.25">
      <c r="A51" s="69"/>
      <c r="B51" s="69"/>
      <c r="C51" s="71"/>
      <c r="D51" s="71"/>
      <c r="E51" s="49"/>
      <c r="F51" s="49"/>
      <c r="G51" s="49"/>
      <c r="H51" s="49"/>
      <c r="I51" s="49"/>
      <c r="J51" s="49"/>
      <c r="K51" s="49"/>
      <c r="L51" s="49"/>
      <c r="M51" s="49"/>
      <c r="N51" s="49"/>
      <c r="O51" s="49"/>
    </row>
    <row r="52" spans="1:15" ht="20.25" x14ac:dyDescent="0.25">
      <c r="A52" s="69"/>
      <c r="B52" s="5"/>
      <c r="C52" s="10"/>
      <c r="D52" s="10"/>
    </row>
    <row r="53" spans="1:15" ht="20.25" x14ac:dyDescent="0.25">
      <c r="A53" s="69"/>
      <c r="B53" s="5"/>
      <c r="C53" s="10"/>
      <c r="D53" s="10"/>
    </row>
    <row r="54" spans="1:15" ht="20.25" x14ac:dyDescent="0.25">
      <c r="A54" s="69"/>
      <c r="B54" s="5"/>
      <c r="C54" s="10"/>
      <c r="D54" s="10"/>
    </row>
    <row r="55" spans="1:15" ht="20.25" x14ac:dyDescent="0.25">
      <c r="A55" s="69"/>
      <c r="B55" s="5"/>
      <c r="C55" s="10"/>
      <c r="D55" s="10"/>
    </row>
    <row r="56" spans="1:15" ht="20.25" x14ac:dyDescent="0.25">
      <c r="A56" s="69"/>
      <c r="B56" s="5"/>
      <c r="C56" s="10"/>
      <c r="D56" s="10"/>
    </row>
    <row r="57" spans="1:15" ht="20.25" x14ac:dyDescent="0.25">
      <c r="A57" s="69"/>
      <c r="B57" s="5"/>
      <c r="C57" s="10"/>
      <c r="D57" s="10"/>
    </row>
    <row r="58" spans="1:15" ht="20.25" x14ac:dyDescent="0.25">
      <c r="A58" s="69"/>
      <c r="B58" s="5"/>
      <c r="C58" s="10"/>
      <c r="D58" s="10"/>
    </row>
    <row r="59" spans="1:15" ht="20.25" x14ac:dyDescent="0.25">
      <c r="A59" s="69"/>
      <c r="B59" s="5"/>
      <c r="C59" s="10"/>
      <c r="D59" s="10"/>
    </row>
    <row r="60" spans="1:15" ht="20.25" x14ac:dyDescent="0.25">
      <c r="A60" s="69"/>
      <c r="B60" s="5"/>
      <c r="C60" s="10"/>
      <c r="D60" s="10"/>
    </row>
    <row r="61" spans="1:15" ht="20.25" x14ac:dyDescent="0.25">
      <c r="A61" s="69"/>
      <c r="B61" s="5"/>
      <c r="C61" s="10"/>
      <c r="D61" s="10"/>
    </row>
    <row r="62" spans="1:15" ht="20.25" x14ac:dyDescent="0.25">
      <c r="A62" s="69"/>
      <c r="B62" s="5"/>
      <c r="C62" s="10"/>
      <c r="D62" s="10"/>
    </row>
    <row r="63" spans="1:15" ht="20.25" x14ac:dyDescent="0.25">
      <c r="A63" s="69"/>
      <c r="B63" s="5"/>
      <c r="C63" s="10"/>
      <c r="D63" s="10"/>
    </row>
    <row r="64" spans="1:15" ht="20.25" x14ac:dyDescent="0.25">
      <c r="A64" s="69"/>
      <c r="B64" s="5"/>
      <c r="C64" s="10"/>
      <c r="D64" s="10"/>
    </row>
    <row r="65" spans="1:4" ht="20.25" x14ac:dyDescent="0.25">
      <c r="A65" s="69"/>
      <c r="B65" s="5"/>
      <c r="C65" s="10"/>
      <c r="D65" s="10"/>
    </row>
    <row r="66" spans="1:4" ht="20.25" x14ac:dyDescent="0.25">
      <c r="A66" s="69"/>
      <c r="B66" s="5"/>
      <c r="C66" s="10"/>
      <c r="D66" s="10"/>
    </row>
    <row r="67" spans="1:4" ht="20.25" x14ac:dyDescent="0.25">
      <c r="A67" s="69"/>
      <c r="B67" s="5"/>
      <c r="C67" s="10"/>
      <c r="D67" s="10"/>
    </row>
    <row r="68" spans="1:4" ht="20.25" x14ac:dyDescent="0.25">
      <c r="A68" s="69"/>
      <c r="B68" s="5"/>
      <c r="C68" s="10"/>
      <c r="D68" s="10"/>
    </row>
    <row r="69" spans="1:4" ht="20.25" x14ac:dyDescent="0.25">
      <c r="A69" s="69"/>
      <c r="B69" s="5"/>
      <c r="C69" s="10"/>
      <c r="D69" s="10"/>
    </row>
    <row r="70" spans="1:4" ht="20.25" x14ac:dyDescent="0.25">
      <c r="A70" s="69"/>
      <c r="B70" s="5"/>
      <c r="C70" s="10"/>
      <c r="D70" s="10"/>
    </row>
    <row r="71" spans="1:4" ht="20.25" x14ac:dyDescent="0.25">
      <c r="A71" s="69"/>
      <c r="B71" s="5"/>
      <c r="C71" s="10"/>
      <c r="D71" s="10"/>
    </row>
    <row r="72" spans="1:4" ht="20.25" x14ac:dyDescent="0.25">
      <c r="A72" s="69"/>
      <c r="B72" s="5"/>
      <c r="C72" s="10"/>
      <c r="D72" s="10"/>
    </row>
    <row r="73" spans="1:4" ht="20.25" x14ac:dyDescent="0.25">
      <c r="A73" s="69"/>
      <c r="B73" s="5"/>
      <c r="C73" s="10"/>
      <c r="D73" s="10"/>
    </row>
    <row r="74" spans="1:4" ht="20.25" x14ac:dyDescent="0.25">
      <c r="A74" s="69"/>
      <c r="B74" s="5"/>
      <c r="C74" s="10"/>
      <c r="D74" s="10"/>
    </row>
    <row r="75" spans="1:4" ht="20.25" x14ac:dyDescent="0.25">
      <c r="A75" s="69"/>
      <c r="B75" s="5"/>
      <c r="C75" s="10"/>
      <c r="D75" s="10"/>
    </row>
    <row r="76" spans="1:4" ht="20.25" x14ac:dyDescent="0.25">
      <c r="A76" s="69"/>
      <c r="B76" s="5"/>
      <c r="C76" s="10"/>
      <c r="D76" s="10"/>
    </row>
    <row r="77" spans="1:4" ht="20.25" x14ac:dyDescent="0.25">
      <c r="A77" s="69"/>
      <c r="B77" s="5"/>
      <c r="C77" s="10"/>
      <c r="D77" s="10"/>
    </row>
    <row r="78" spans="1:4" ht="20.25" x14ac:dyDescent="0.25">
      <c r="A78" s="69"/>
      <c r="B78" s="5"/>
      <c r="C78" s="10"/>
      <c r="D78" s="10"/>
    </row>
    <row r="79" spans="1:4" ht="20.25" x14ac:dyDescent="0.25">
      <c r="A79" s="69"/>
      <c r="B79" s="5"/>
      <c r="C79" s="10"/>
      <c r="D79" s="10"/>
    </row>
    <row r="80" spans="1:4" ht="20.25" x14ac:dyDescent="0.25">
      <c r="A80" s="69"/>
      <c r="B80" s="5"/>
      <c r="C80" s="10"/>
      <c r="D80" s="10"/>
    </row>
    <row r="81" spans="1:4" ht="20.25" x14ac:dyDescent="0.25">
      <c r="A81" s="69"/>
      <c r="B81" s="5"/>
      <c r="C81" s="10"/>
      <c r="D81" s="10"/>
    </row>
    <row r="82" spans="1:4" ht="20.25" x14ac:dyDescent="0.25">
      <c r="A82" s="69"/>
      <c r="B82" s="5"/>
      <c r="C82" s="10"/>
      <c r="D82" s="10"/>
    </row>
    <row r="83" spans="1:4" ht="20.25" x14ac:dyDescent="0.25">
      <c r="A83" s="69"/>
      <c r="B83" s="5"/>
      <c r="C83" s="10"/>
      <c r="D83" s="10"/>
    </row>
    <row r="84" spans="1:4" ht="20.25" x14ac:dyDescent="0.25">
      <c r="A84" s="69"/>
      <c r="B84" s="5"/>
      <c r="C84" s="10"/>
      <c r="D84" s="10"/>
    </row>
    <row r="85" spans="1:4" ht="20.25" x14ac:dyDescent="0.25">
      <c r="A85" s="69"/>
      <c r="B85" s="5"/>
      <c r="C85" s="10"/>
      <c r="D85" s="10"/>
    </row>
    <row r="86" spans="1:4" ht="20.25" x14ac:dyDescent="0.25">
      <c r="A86" s="69"/>
      <c r="B86" s="5"/>
      <c r="C86" s="10"/>
      <c r="D86" s="10"/>
    </row>
    <row r="87" spans="1:4" ht="20.25" x14ac:dyDescent="0.25">
      <c r="A87" s="69"/>
      <c r="B87" s="5"/>
      <c r="C87" s="10"/>
      <c r="D87" s="10"/>
    </row>
    <row r="88" spans="1:4" ht="20.25" x14ac:dyDescent="0.25">
      <c r="A88" s="69"/>
      <c r="B88" s="5"/>
      <c r="C88" s="10"/>
      <c r="D88" s="10"/>
    </row>
    <row r="89" spans="1:4" ht="20.25" x14ac:dyDescent="0.25">
      <c r="A89" s="69"/>
      <c r="B89" s="5"/>
      <c r="C89" s="10"/>
      <c r="D89" s="10"/>
    </row>
    <row r="90" spans="1:4" ht="20.25" x14ac:dyDescent="0.25">
      <c r="A90" s="69"/>
      <c r="B90" s="5"/>
      <c r="C90" s="10"/>
      <c r="D90" s="10"/>
    </row>
    <row r="91" spans="1:4" ht="20.25" x14ac:dyDescent="0.25">
      <c r="A91" s="69"/>
      <c r="B91" s="5"/>
      <c r="C91" s="10"/>
      <c r="D91" s="10"/>
    </row>
    <row r="92" spans="1:4" ht="20.25" x14ac:dyDescent="0.25">
      <c r="A92" s="69"/>
      <c r="B92" s="5"/>
      <c r="C92" s="10"/>
      <c r="D92" s="10"/>
    </row>
    <row r="93" spans="1:4" ht="20.25" x14ac:dyDescent="0.25">
      <c r="A93" s="69"/>
      <c r="B93" s="5"/>
      <c r="C93" s="10"/>
      <c r="D93" s="10"/>
    </row>
    <row r="94" spans="1:4" ht="20.25" x14ac:dyDescent="0.25">
      <c r="A94" s="69"/>
      <c r="B94" s="5"/>
      <c r="C94" s="10"/>
      <c r="D94" s="10"/>
    </row>
    <row r="95" spans="1:4" ht="20.25" x14ac:dyDescent="0.25">
      <c r="A95" s="69"/>
      <c r="B95" s="5"/>
      <c r="C95" s="10"/>
      <c r="D95" s="10"/>
    </row>
    <row r="96" spans="1:4" ht="20.25" x14ac:dyDescent="0.25">
      <c r="A96" s="69"/>
      <c r="B96" s="5"/>
      <c r="C96" s="10"/>
      <c r="D96" s="10"/>
    </row>
    <row r="97" spans="1:4" ht="20.25" x14ac:dyDescent="0.25">
      <c r="A97" s="69"/>
      <c r="B97" s="5"/>
      <c r="C97" s="10"/>
      <c r="D97" s="10"/>
    </row>
    <row r="98" spans="1:4" ht="20.25" x14ac:dyDescent="0.25">
      <c r="A98" s="69"/>
      <c r="B98" s="5"/>
      <c r="C98" s="10"/>
      <c r="D98" s="10"/>
    </row>
    <row r="99" spans="1:4" ht="20.25" x14ac:dyDescent="0.25">
      <c r="A99" s="69"/>
      <c r="B99" s="5"/>
      <c r="C99" s="10"/>
      <c r="D99" s="10"/>
    </row>
    <row r="100" spans="1:4" ht="20.25" x14ac:dyDescent="0.25">
      <c r="A100" s="69"/>
      <c r="B100" s="5"/>
      <c r="C100" s="10"/>
      <c r="D100" s="10"/>
    </row>
    <row r="101" spans="1:4" ht="20.25" x14ac:dyDescent="0.25">
      <c r="A101" s="69"/>
      <c r="B101" s="5"/>
      <c r="C101" s="10"/>
      <c r="D101" s="10"/>
    </row>
    <row r="102" spans="1:4" ht="20.25" x14ac:dyDescent="0.25">
      <c r="A102" s="69"/>
      <c r="B102" s="5"/>
      <c r="C102" s="10"/>
      <c r="D102" s="10"/>
    </row>
    <row r="103" spans="1:4" ht="20.25" x14ac:dyDescent="0.25">
      <c r="A103" s="69"/>
      <c r="B103" s="5"/>
      <c r="C103" s="10"/>
      <c r="D103" s="10"/>
    </row>
    <row r="104" spans="1:4" ht="20.25" x14ac:dyDescent="0.25">
      <c r="A104" s="69"/>
      <c r="B104" s="5"/>
      <c r="C104" s="10"/>
      <c r="D104" s="10"/>
    </row>
    <row r="105" spans="1:4" ht="20.25" x14ac:dyDescent="0.25">
      <c r="A105" s="69"/>
      <c r="B105" s="5"/>
      <c r="C105" s="10"/>
      <c r="D105" s="10"/>
    </row>
    <row r="106" spans="1:4" ht="20.25" x14ac:dyDescent="0.25">
      <c r="A106" s="69"/>
      <c r="B106" s="5"/>
      <c r="C106" s="10"/>
      <c r="D106" s="10"/>
    </row>
    <row r="107" spans="1:4" ht="20.25" x14ac:dyDescent="0.25">
      <c r="A107" s="69"/>
      <c r="B107" s="5"/>
      <c r="C107" s="10"/>
      <c r="D107" s="10"/>
    </row>
    <row r="108" spans="1:4" ht="20.25" x14ac:dyDescent="0.25">
      <c r="A108" s="69"/>
      <c r="B108" s="5"/>
      <c r="C108" s="10"/>
      <c r="D108" s="10"/>
    </row>
    <row r="109" spans="1:4" ht="20.25" x14ac:dyDescent="0.25">
      <c r="A109" s="69"/>
      <c r="B109" s="5"/>
      <c r="C109" s="10"/>
      <c r="D109" s="10"/>
    </row>
    <row r="110" spans="1:4" ht="20.25" x14ac:dyDescent="0.25">
      <c r="A110" s="69"/>
      <c r="B110" s="5"/>
      <c r="C110" s="10"/>
      <c r="D110" s="10"/>
    </row>
    <row r="111" spans="1:4" ht="20.25" x14ac:dyDescent="0.25">
      <c r="A111" s="69"/>
      <c r="B111" s="5"/>
      <c r="C111" s="10"/>
      <c r="D111" s="10"/>
    </row>
    <row r="112" spans="1:4" ht="20.25" x14ac:dyDescent="0.25">
      <c r="A112" s="69"/>
      <c r="B112" s="5"/>
      <c r="C112" s="10"/>
      <c r="D112" s="10"/>
    </row>
    <row r="113" spans="1:4" ht="20.25" x14ac:dyDescent="0.25">
      <c r="A113" s="69"/>
      <c r="B113" s="5"/>
      <c r="C113" s="10"/>
      <c r="D113" s="10"/>
    </row>
    <row r="114" spans="1:4" ht="20.25" x14ac:dyDescent="0.25">
      <c r="A114" s="69"/>
      <c r="B114" s="5"/>
      <c r="C114" s="10"/>
      <c r="D114" s="10"/>
    </row>
    <row r="115" spans="1:4" ht="20.25" x14ac:dyDescent="0.25">
      <c r="A115" s="69"/>
      <c r="B115" s="5"/>
      <c r="C115" s="10"/>
      <c r="D115" s="10"/>
    </row>
    <row r="116" spans="1:4" ht="20.25" x14ac:dyDescent="0.25">
      <c r="A116" s="69"/>
      <c r="B116" s="5"/>
      <c r="C116" s="10"/>
      <c r="D116" s="10"/>
    </row>
    <row r="117" spans="1:4" ht="20.25" x14ac:dyDescent="0.25">
      <c r="A117" s="69"/>
      <c r="B117" s="5"/>
      <c r="C117" s="10"/>
      <c r="D117" s="10"/>
    </row>
    <row r="118" spans="1:4" ht="20.25" x14ac:dyDescent="0.25">
      <c r="A118" s="69"/>
      <c r="B118" s="5"/>
      <c r="C118" s="10"/>
      <c r="D118" s="10"/>
    </row>
    <row r="119" spans="1:4" ht="20.25" x14ac:dyDescent="0.25">
      <c r="A119" s="69"/>
      <c r="B119" s="5"/>
      <c r="C119" s="10"/>
      <c r="D119" s="10"/>
    </row>
    <row r="120" spans="1:4" ht="20.25" x14ac:dyDescent="0.25">
      <c r="A120" s="69"/>
      <c r="B120" s="5"/>
      <c r="C120" s="10"/>
      <c r="D120" s="10"/>
    </row>
    <row r="121" spans="1:4" ht="20.25" x14ac:dyDescent="0.25">
      <c r="A121" s="69"/>
      <c r="B121" s="5"/>
      <c r="C121" s="10"/>
      <c r="D121" s="10"/>
    </row>
    <row r="122" spans="1:4" ht="20.25" x14ac:dyDescent="0.25">
      <c r="A122" s="69"/>
      <c r="B122" s="5"/>
      <c r="C122" s="10"/>
      <c r="D122" s="10"/>
    </row>
    <row r="123" spans="1:4" ht="20.25" x14ac:dyDescent="0.25">
      <c r="A123" s="69"/>
      <c r="B123" s="5"/>
      <c r="C123" s="10"/>
      <c r="D123" s="10"/>
    </row>
    <row r="124" spans="1:4" ht="20.25" x14ac:dyDescent="0.25">
      <c r="A124" s="69"/>
      <c r="B124" s="5"/>
      <c r="C124" s="10"/>
      <c r="D124" s="10"/>
    </row>
    <row r="125" spans="1:4" ht="20.25" x14ac:dyDescent="0.25">
      <c r="A125" s="69"/>
      <c r="B125" s="5"/>
      <c r="C125" s="10"/>
      <c r="D125" s="10"/>
    </row>
    <row r="126" spans="1:4" ht="20.25" x14ac:dyDescent="0.25">
      <c r="A126" s="69"/>
      <c r="B126" s="5"/>
      <c r="C126" s="10"/>
      <c r="D126" s="10"/>
    </row>
    <row r="127" spans="1:4" ht="20.25" x14ac:dyDescent="0.25">
      <c r="A127" s="69"/>
      <c r="B127" s="5"/>
      <c r="C127" s="10"/>
      <c r="D127" s="10"/>
    </row>
    <row r="128" spans="1:4" ht="20.25" x14ac:dyDescent="0.25">
      <c r="A128" s="69"/>
      <c r="B128" s="5"/>
      <c r="C128" s="10"/>
      <c r="D128" s="10"/>
    </row>
    <row r="129" spans="1:4" ht="20.25" x14ac:dyDescent="0.25">
      <c r="A129" s="69"/>
      <c r="B129" s="5"/>
      <c r="C129" s="10"/>
      <c r="D129" s="10"/>
    </row>
    <row r="130" spans="1:4" ht="20.25" x14ac:dyDescent="0.25">
      <c r="A130" s="69"/>
      <c r="B130" s="5"/>
      <c r="C130" s="10"/>
      <c r="D130" s="10"/>
    </row>
    <row r="131" spans="1:4" ht="20.25" x14ac:dyDescent="0.25">
      <c r="A131" s="69"/>
      <c r="B131" s="5"/>
      <c r="C131" s="10"/>
      <c r="D131" s="10"/>
    </row>
    <row r="132" spans="1:4" ht="20.25" x14ac:dyDescent="0.25">
      <c r="A132" s="69"/>
      <c r="B132" s="5"/>
      <c r="C132" s="10"/>
      <c r="D132" s="10"/>
    </row>
    <row r="133" spans="1:4" ht="20.25" x14ac:dyDescent="0.25">
      <c r="A133" s="69"/>
      <c r="B133" s="5"/>
      <c r="C133" s="10"/>
      <c r="D133" s="10"/>
    </row>
    <row r="134" spans="1:4" ht="20.25" x14ac:dyDescent="0.25">
      <c r="A134" s="69"/>
      <c r="B134" s="5"/>
      <c r="C134" s="10"/>
      <c r="D134" s="10"/>
    </row>
    <row r="135" spans="1:4" ht="20.25" x14ac:dyDescent="0.25">
      <c r="A135" s="69"/>
      <c r="B135" s="5"/>
      <c r="C135" s="10"/>
      <c r="D135" s="10"/>
    </row>
    <row r="136" spans="1:4" ht="20.25" x14ac:dyDescent="0.25">
      <c r="A136" s="69"/>
      <c r="B136" s="5"/>
      <c r="C136" s="10"/>
      <c r="D136" s="10"/>
    </row>
    <row r="137" spans="1:4" ht="20.25" x14ac:dyDescent="0.25">
      <c r="A137" s="69"/>
      <c r="B137" s="5"/>
      <c r="C137" s="10"/>
      <c r="D137" s="10"/>
    </row>
    <row r="138" spans="1:4" ht="20.25" x14ac:dyDescent="0.25">
      <c r="A138" s="69"/>
      <c r="B138" s="5"/>
      <c r="C138" s="10"/>
      <c r="D138" s="10"/>
    </row>
    <row r="139" spans="1:4" ht="20.25" x14ac:dyDescent="0.25">
      <c r="A139" s="69"/>
      <c r="B139" s="5"/>
      <c r="C139" s="10"/>
      <c r="D139" s="10"/>
    </row>
    <row r="140" spans="1:4" ht="20.25" x14ac:dyDescent="0.25">
      <c r="A140" s="69"/>
      <c r="B140" s="5"/>
      <c r="C140" s="10"/>
      <c r="D140" s="10"/>
    </row>
    <row r="141" spans="1:4" ht="20.25" x14ac:dyDescent="0.25">
      <c r="A141" s="69"/>
      <c r="B141" s="5"/>
      <c r="C141" s="10"/>
      <c r="D141" s="10"/>
    </row>
    <row r="142" spans="1:4" ht="20.25" x14ac:dyDescent="0.25">
      <c r="A142" s="69"/>
      <c r="B142" s="5"/>
      <c r="C142" s="10"/>
      <c r="D142" s="10"/>
    </row>
    <row r="143" spans="1:4" ht="20.25" x14ac:dyDescent="0.25">
      <c r="A143" s="69"/>
      <c r="B143" s="5"/>
      <c r="C143" s="10"/>
      <c r="D143" s="10"/>
    </row>
    <row r="144" spans="1:4" ht="20.25" x14ac:dyDescent="0.25">
      <c r="A144" s="69"/>
      <c r="B144" s="5"/>
      <c r="C144" s="10"/>
      <c r="D144" s="10"/>
    </row>
    <row r="145" spans="1:4" ht="20.25" x14ac:dyDescent="0.25">
      <c r="A145" s="69"/>
      <c r="B145" s="5"/>
      <c r="C145" s="10"/>
      <c r="D145" s="10"/>
    </row>
    <row r="146" spans="1:4" ht="20.25" x14ac:dyDescent="0.25">
      <c r="A146" s="69"/>
      <c r="B146" s="5"/>
      <c r="C146" s="10"/>
      <c r="D146" s="10"/>
    </row>
    <row r="147" spans="1:4" ht="20.25" x14ac:dyDescent="0.25">
      <c r="A147" s="69"/>
      <c r="B147" s="5"/>
      <c r="C147" s="10"/>
      <c r="D147" s="10"/>
    </row>
    <row r="148" spans="1:4" ht="20.25" x14ac:dyDescent="0.25">
      <c r="A148" s="69"/>
      <c r="B148" s="5"/>
      <c r="C148" s="10"/>
      <c r="D148" s="10"/>
    </row>
    <row r="149" spans="1:4" ht="20.25" x14ac:dyDescent="0.25">
      <c r="A149" s="69"/>
      <c r="B149" s="5"/>
      <c r="C149" s="10"/>
      <c r="D149" s="10"/>
    </row>
    <row r="150" spans="1:4" ht="20.25" x14ac:dyDescent="0.25">
      <c r="A150" s="69"/>
      <c r="B150" s="5"/>
      <c r="C150" s="10"/>
      <c r="D150" s="10"/>
    </row>
    <row r="151" spans="1:4" ht="20.25" x14ac:dyDescent="0.25">
      <c r="A151" s="69"/>
      <c r="B151" s="5"/>
      <c r="C151" s="10"/>
      <c r="D151" s="10"/>
    </row>
    <row r="152" spans="1:4" ht="20.25" x14ac:dyDescent="0.25">
      <c r="A152" s="69"/>
      <c r="B152" s="5"/>
      <c r="C152" s="10"/>
      <c r="D152" s="10"/>
    </row>
    <row r="153" spans="1:4" ht="20.25" x14ac:dyDescent="0.25">
      <c r="A153" s="69"/>
      <c r="B153" s="5"/>
      <c r="C153" s="10"/>
      <c r="D153" s="10"/>
    </row>
    <row r="154" spans="1:4" ht="20.25" x14ac:dyDescent="0.25">
      <c r="A154" s="69"/>
      <c r="B154" s="5"/>
      <c r="C154" s="10"/>
      <c r="D154" s="10"/>
    </row>
    <row r="155" spans="1:4" ht="20.25" x14ac:dyDescent="0.25">
      <c r="A155" s="69"/>
      <c r="B155" s="5"/>
      <c r="C155" s="10"/>
      <c r="D155" s="10"/>
    </row>
    <row r="156" spans="1:4" ht="20.25" x14ac:dyDescent="0.25">
      <c r="A156" s="69"/>
      <c r="B156" s="5"/>
      <c r="C156" s="10"/>
      <c r="D156" s="10"/>
    </row>
    <row r="157" spans="1:4" ht="20.25" x14ac:dyDescent="0.25">
      <c r="A157" s="69"/>
      <c r="B157" s="5"/>
      <c r="C157" s="10"/>
      <c r="D157" s="10"/>
    </row>
    <row r="158" spans="1:4" ht="20.25" x14ac:dyDescent="0.25">
      <c r="A158" s="69"/>
      <c r="B158" s="5"/>
      <c r="C158" s="10"/>
      <c r="D158" s="10"/>
    </row>
    <row r="159" spans="1:4" ht="20.25" x14ac:dyDescent="0.25">
      <c r="A159" s="69"/>
      <c r="B159" s="5"/>
      <c r="C159" s="10"/>
      <c r="D159" s="10"/>
    </row>
    <row r="160" spans="1:4" ht="20.25" x14ac:dyDescent="0.25">
      <c r="A160" s="69"/>
      <c r="B160" s="5"/>
      <c r="C160" s="10"/>
      <c r="D160" s="10"/>
    </row>
    <row r="161" spans="1:4" ht="20.25" x14ac:dyDescent="0.25">
      <c r="A161" s="69"/>
      <c r="B161" s="5"/>
      <c r="C161" s="10"/>
      <c r="D161" s="10"/>
    </row>
    <row r="162" spans="1:4" ht="20.25" x14ac:dyDescent="0.25">
      <c r="A162" s="69"/>
      <c r="B162" s="5"/>
      <c r="C162" s="10"/>
      <c r="D162" s="10"/>
    </row>
    <row r="163" spans="1:4" ht="20.25" x14ac:dyDescent="0.25">
      <c r="A163" s="69"/>
      <c r="B163" s="5"/>
      <c r="C163" s="10"/>
      <c r="D163" s="10"/>
    </row>
    <row r="164" spans="1:4" ht="20.25" x14ac:dyDescent="0.25">
      <c r="A164" s="69"/>
      <c r="B164" s="5"/>
      <c r="C164" s="10"/>
      <c r="D164" s="10"/>
    </row>
    <row r="165" spans="1:4" ht="20.25" x14ac:dyDescent="0.25">
      <c r="A165" s="69"/>
      <c r="B165" s="5"/>
      <c r="C165" s="10"/>
      <c r="D165" s="10"/>
    </row>
    <row r="166" spans="1:4" ht="20.25" x14ac:dyDescent="0.25">
      <c r="A166" s="69"/>
      <c r="B166" s="5"/>
      <c r="C166" s="10"/>
      <c r="D166" s="10"/>
    </row>
    <row r="167" spans="1:4" ht="20.25" x14ac:dyDescent="0.25">
      <c r="A167" s="69"/>
      <c r="B167" s="5"/>
      <c r="C167" s="10"/>
      <c r="D167" s="10"/>
    </row>
    <row r="168" spans="1:4" ht="20.25" x14ac:dyDescent="0.25">
      <c r="A168" s="69"/>
      <c r="B168" s="5"/>
      <c r="C168" s="10"/>
      <c r="D168" s="10"/>
    </row>
    <row r="169" spans="1:4" ht="20.25" x14ac:dyDescent="0.25">
      <c r="A169" s="69"/>
      <c r="B169" s="5"/>
      <c r="C169" s="10"/>
      <c r="D169" s="10"/>
    </row>
    <row r="170" spans="1:4" ht="20.25" x14ac:dyDescent="0.25">
      <c r="A170" s="69"/>
      <c r="B170" s="5"/>
      <c r="C170" s="10"/>
      <c r="D170" s="10"/>
    </row>
    <row r="171" spans="1:4" ht="20.25" x14ac:dyDescent="0.25">
      <c r="A171" s="69"/>
      <c r="B171" s="5"/>
      <c r="C171" s="10"/>
      <c r="D171" s="10"/>
    </row>
    <row r="172" spans="1:4" ht="20.25" x14ac:dyDescent="0.25">
      <c r="A172" s="69"/>
      <c r="B172" s="5"/>
      <c r="C172" s="10"/>
      <c r="D172" s="10"/>
    </row>
    <row r="173" spans="1:4" ht="20.25" x14ac:dyDescent="0.25">
      <c r="A173" s="69"/>
      <c r="B173" s="5"/>
      <c r="C173" s="10"/>
      <c r="D173" s="10"/>
    </row>
    <row r="174" spans="1:4" ht="20.25" x14ac:dyDescent="0.25">
      <c r="A174" s="69"/>
      <c r="B174" s="5"/>
      <c r="C174" s="10"/>
      <c r="D174" s="10"/>
    </row>
    <row r="175" spans="1:4" ht="20.25" x14ac:dyDescent="0.25">
      <c r="A175" s="69"/>
      <c r="B175" s="5"/>
      <c r="C175" s="10"/>
      <c r="D175" s="10"/>
    </row>
    <row r="176" spans="1:4" ht="20.25" x14ac:dyDescent="0.25">
      <c r="A176" s="69"/>
      <c r="B176" s="5"/>
      <c r="C176" s="10"/>
      <c r="D176" s="10"/>
    </row>
    <row r="177" spans="1:4" ht="20.25" x14ac:dyDescent="0.25">
      <c r="A177" s="69"/>
      <c r="B177" s="5"/>
      <c r="C177" s="10"/>
      <c r="D177" s="10"/>
    </row>
    <row r="178" spans="1:4" ht="20.25" x14ac:dyDescent="0.25">
      <c r="A178" s="69"/>
      <c r="B178" s="5"/>
      <c r="C178" s="10"/>
      <c r="D178" s="10"/>
    </row>
    <row r="179" spans="1:4" ht="20.25" x14ac:dyDescent="0.25">
      <c r="A179" s="69"/>
      <c r="B179" s="5"/>
      <c r="C179" s="10"/>
      <c r="D179" s="10"/>
    </row>
    <row r="180" spans="1:4" ht="20.25" x14ac:dyDescent="0.25">
      <c r="A180" s="69"/>
      <c r="B180" s="5"/>
      <c r="C180" s="10"/>
      <c r="D180" s="10"/>
    </row>
    <row r="181" spans="1:4" ht="20.25" x14ac:dyDescent="0.25">
      <c r="A181" s="69"/>
      <c r="B181" s="5"/>
      <c r="C181" s="10"/>
      <c r="D181" s="10"/>
    </row>
    <row r="182" spans="1:4" ht="20.25" x14ac:dyDescent="0.25">
      <c r="A182" s="69"/>
      <c r="B182" s="5"/>
      <c r="C182" s="10"/>
      <c r="D182" s="10"/>
    </row>
    <row r="183" spans="1:4" ht="20.25" x14ac:dyDescent="0.25">
      <c r="A183" s="69"/>
      <c r="B183" s="5"/>
      <c r="C183" s="10"/>
      <c r="D183" s="10"/>
    </row>
    <row r="184" spans="1:4" ht="20.25" x14ac:dyDescent="0.25">
      <c r="A184" s="69"/>
      <c r="B184" s="5"/>
      <c r="C184" s="10"/>
      <c r="D184" s="10"/>
    </row>
    <row r="185" spans="1:4" ht="20.25" x14ac:dyDescent="0.25">
      <c r="A185" s="69"/>
      <c r="B185" s="5"/>
      <c r="C185" s="10"/>
      <c r="D185" s="10"/>
    </row>
    <row r="186" spans="1:4" ht="20.25" x14ac:dyDescent="0.25">
      <c r="A186" s="69"/>
      <c r="B186" s="5"/>
      <c r="C186" s="10"/>
      <c r="D186" s="10"/>
    </row>
    <row r="187" spans="1:4" ht="20.25" x14ac:dyDescent="0.25">
      <c r="A187" s="69"/>
      <c r="B187" s="5"/>
      <c r="C187" s="10"/>
      <c r="D187" s="10"/>
    </row>
    <row r="188" spans="1:4" ht="20.25" x14ac:dyDescent="0.25">
      <c r="A188" s="69"/>
      <c r="B188" s="5"/>
      <c r="C188" s="10"/>
      <c r="D188" s="10"/>
    </row>
    <row r="189" spans="1:4" ht="20.25" x14ac:dyDescent="0.25">
      <c r="A189" s="69"/>
      <c r="B189" s="5"/>
      <c r="C189" s="10"/>
      <c r="D189" s="10"/>
    </row>
    <row r="190" spans="1:4" ht="20.25" x14ac:dyDescent="0.25">
      <c r="A190" s="69"/>
      <c r="B190" s="5"/>
      <c r="C190" s="10"/>
      <c r="D190" s="10"/>
    </row>
    <row r="191" spans="1:4" ht="20.25" x14ac:dyDescent="0.25">
      <c r="A191" s="69"/>
      <c r="B191" s="5"/>
      <c r="C191" s="10"/>
      <c r="D191" s="10"/>
    </row>
    <row r="192" spans="1:4" ht="20.25" x14ac:dyDescent="0.25">
      <c r="A192" s="69"/>
      <c r="B192" s="5"/>
      <c r="C192" s="10"/>
      <c r="D192" s="10"/>
    </row>
    <row r="193" spans="1:4" ht="20.25" x14ac:dyDescent="0.25">
      <c r="A193" s="69"/>
      <c r="B193" s="5"/>
      <c r="C193" s="10"/>
      <c r="D193" s="10"/>
    </row>
    <row r="194" spans="1:4" ht="20.25" x14ac:dyDescent="0.25">
      <c r="A194" s="69"/>
      <c r="B194" s="5"/>
      <c r="C194" s="10"/>
      <c r="D194" s="10"/>
    </row>
    <row r="195" spans="1:4" ht="20.25" x14ac:dyDescent="0.25">
      <c r="A195" s="69"/>
      <c r="B195" s="5"/>
      <c r="C195" s="10"/>
      <c r="D195" s="10"/>
    </row>
    <row r="196" spans="1:4" ht="20.25" x14ac:dyDescent="0.25">
      <c r="A196" s="69"/>
      <c r="B196" s="5"/>
      <c r="C196" s="10"/>
      <c r="D196" s="10"/>
    </row>
    <row r="197" spans="1:4" ht="20.25" x14ac:dyDescent="0.25">
      <c r="A197" s="69"/>
      <c r="B197" s="5"/>
      <c r="C197" s="10"/>
      <c r="D197" s="10"/>
    </row>
    <row r="198" spans="1:4" ht="20.25" x14ac:dyDescent="0.25">
      <c r="A198" s="69"/>
      <c r="B198" s="5"/>
      <c r="C198" s="10"/>
      <c r="D198" s="10"/>
    </row>
    <row r="199" spans="1:4" ht="20.25" x14ac:dyDescent="0.25">
      <c r="A199" s="69"/>
      <c r="B199" s="5"/>
      <c r="C199" s="10"/>
      <c r="D199" s="10"/>
    </row>
    <row r="200" spans="1:4" ht="20.25" x14ac:dyDescent="0.25">
      <c r="A200" s="69"/>
      <c r="B200" s="5"/>
      <c r="C200" s="10"/>
      <c r="D200" s="10"/>
    </row>
    <row r="201" spans="1:4" ht="20.25" x14ac:dyDescent="0.25">
      <c r="A201" s="69"/>
      <c r="B201" s="5"/>
      <c r="C201" s="10"/>
      <c r="D201" s="10"/>
    </row>
    <row r="202" spans="1:4" ht="20.25" x14ac:dyDescent="0.25">
      <c r="A202" s="69"/>
      <c r="B202" s="5"/>
      <c r="C202" s="10"/>
      <c r="D202" s="10"/>
    </row>
    <row r="203" spans="1:4" ht="20.25" x14ac:dyDescent="0.25">
      <c r="A203" s="69"/>
      <c r="B203" s="5"/>
      <c r="C203" s="10"/>
      <c r="D203" s="10"/>
    </row>
    <row r="204" spans="1:4" ht="20.25" x14ac:dyDescent="0.25">
      <c r="A204" s="69"/>
      <c r="B204" s="5"/>
      <c r="C204" s="10"/>
      <c r="D204" s="10"/>
    </row>
    <row r="205" spans="1:4" ht="20.25" x14ac:dyDescent="0.25">
      <c r="A205" s="69"/>
      <c r="B205" s="5"/>
      <c r="C205" s="10"/>
      <c r="D205" s="10"/>
    </row>
    <row r="206" spans="1:4" ht="20.25" x14ac:dyDescent="0.25">
      <c r="A206" s="69"/>
      <c r="B206" s="5"/>
      <c r="C206" s="10"/>
      <c r="D206" s="10"/>
    </row>
    <row r="207" spans="1:4" ht="20.25" x14ac:dyDescent="0.25">
      <c r="A207" s="69"/>
      <c r="B207" s="5"/>
      <c r="C207" s="10"/>
      <c r="D207" s="10"/>
    </row>
    <row r="208" spans="1:4" x14ac:dyDescent="0.25">
      <c r="A208" s="49"/>
      <c r="B208" s="5"/>
      <c r="C208" s="5"/>
      <c r="D208" s="5"/>
    </row>
    <row r="209" spans="1:8" ht="20.25" x14ac:dyDescent="0.25">
      <c r="A209" s="49"/>
      <c r="B209" s="6" t="s">
        <v>86</v>
      </c>
      <c r="C209" s="6" t="s">
        <v>137</v>
      </c>
      <c r="D209" s="9" t="s">
        <v>86</v>
      </c>
      <c r="E209" s="9" t="s">
        <v>137</v>
      </c>
    </row>
    <row r="210" spans="1:8" ht="21" x14ac:dyDescent="0.35">
      <c r="A210" s="49"/>
      <c r="B210" s="7" t="s">
        <v>88</v>
      </c>
      <c r="C210" s="7" t="s">
        <v>56</v>
      </c>
      <c r="D210" t="s">
        <v>88</v>
      </c>
      <c r="F210" t="str">
        <f>IF(NOT(ISBLANK(D210)),D210,IF(NOT(ISBLANK(E210)),"     "&amp;E210,FALSE))</f>
        <v>Afectación Económica o presupuestal</v>
      </c>
      <c r="G210" t="s">
        <v>88</v>
      </c>
      <c r="H210" t="str">
        <f ca="1">IF(NOT(ISERROR(MATCH(G210,_xlfn.ANCHORARRAY(B221),0))),F223&amp;"Por favor no seleccionar los criterios de impacto",G210)</f>
        <v>Afectación Económica o presupuestal</v>
      </c>
    </row>
    <row r="211" spans="1:8" ht="21" x14ac:dyDescent="0.35">
      <c r="A211" s="49"/>
      <c r="B211" s="7" t="s">
        <v>88</v>
      </c>
      <c r="C211" s="7" t="s">
        <v>91</v>
      </c>
      <c r="E211" t="s">
        <v>56</v>
      </c>
      <c r="F211" t="str">
        <f t="shared" ref="F211:F221" si="0">IF(NOT(ISBLANK(D211)),D211,IF(NOT(ISBLANK(E211)),"     "&amp;E211,FALSE))</f>
        <v xml:space="preserve">     Afectación menor a 10 SMLMV .</v>
      </c>
    </row>
    <row r="212" spans="1:8" ht="21" x14ac:dyDescent="0.35">
      <c r="A212" s="49"/>
      <c r="B212" s="7" t="s">
        <v>88</v>
      </c>
      <c r="C212" s="7" t="s">
        <v>92</v>
      </c>
      <c r="E212" t="s">
        <v>91</v>
      </c>
      <c r="F212" t="str">
        <f t="shared" si="0"/>
        <v xml:space="preserve">     Entre 10 y 50 SMLMV </v>
      </c>
    </row>
    <row r="213" spans="1:8" ht="21" x14ac:dyDescent="0.35">
      <c r="A213" s="49"/>
      <c r="B213" s="7" t="s">
        <v>88</v>
      </c>
      <c r="C213" s="7" t="s">
        <v>93</v>
      </c>
      <c r="E213" t="s">
        <v>92</v>
      </c>
      <c r="F213" t="str">
        <f t="shared" si="0"/>
        <v xml:space="preserve">     Entre 50 y 100 SMLMV </v>
      </c>
    </row>
    <row r="214" spans="1:8" ht="21" x14ac:dyDescent="0.35">
      <c r="A214" s="49"/>
      <c r="B214" s="7" t="s">
        <v>88</v>
      </c>
      <c r="C214" s="7" t="s">
        <v>94</v>
      </c>
      <c r="E214" t="s">
        <v>93</v>
      </c>
      <c r="F214" t="str">
        <f t="shared" si="0"/>
        <v xml:space="preserve">     Entre 100 y 500 SMLMV </v>
      </c>
    </row>
    <row r="215" spans="1:8" ht="21" x14ac:dyDescent="0.35">
      <c r="A215" s="49"/>
      <c r="B215" s="7" t="s">
        <v>55</v>
      </c>
      <c r="C215" s="7" t="s">
        <v>95</v>
      </c>
      <c r="E215" t="s">
        <v>94</v>
      </c>
      <c r="F215" t="str">
        <f t="shared" si="0"/>
        <v xml:space="preserve">     Mayor a 500 SMLMV </v>
      </c>
    </row>
    <row r="216" spans="1:8" ht="21" x14ac:dyDescent="0.35">
      <c r="A216" s="49"/>
      <c r="B216" s="7" t="s">
        <v>55</v>
      </c>
      <c r="C216" s="7" t="s">
        <v>96</v>
      </c>
      <c r="D216" t="s">
        <v>55</v>
      </c>
      <c r="F216" t="str">
        <f t="shared" si="0"/>
        <v>Pérdida Reputacional</v>
      </c>
    </row>
    <row r="217" spans="1:8" ht="21" x14ac:dyDescent="0.35">
      <c r="A217" s="49"/>
      <c r="B217" s="7" t="s">
        <v>55</v>
      </c>
      <c r="C217" s="7" t="s">
        <v>98</v>
      </c>
      <c r="E217" t="s">
        <v>95</v>
      </c>
      <c r="F217" t="str">
        <f t="shared" si="0"/>
        <v xml:space="preserve">     El riesgo afecta la imagen de alguna área de la organización</v>
      </c>
    </row>
    <row r="218" spans="1:8" ht="21" x14ac:dyDescent="0.35">
      <c r="A218" s="49"/>
      <c r="B218" s="7" t="s">
        <v>55</v>
      </c>
      <c r="C218" s="7" t="s">
        <v>97</v>
      </c>
      <c r="E218" t="s">
        <v>96</v>
      </c>
      <c r="F218" t="str">
        <f t="shared" si="0"/>
        <v xml:space="preserve">     El riesgo afecta la imagen de la entidad internamente, de conocimiento general, nivel interno, de junta dircetiva y accionistas y/o de provedores</v>
      </c>
    </row>
    <row r="219" spans="1:8" ht="21" x14ac:dyDescent="0.35">
      <c r="A219" s="49"/>
      <c r="B219" s="7" t="s">
        <v>55</v>
      </c>
      <c r="C219" s="7" t="s">
        <v>114</v>
      </c>
      <c r="E219" t="s">
        <v>98</v>
      </c>
      <c r="F219" t="str">
        <f t="shared" si="0"/>
        <v xml:space="preserve">     El riesgo afecta la imagen de la entidad con algunos usuarios de relevancia frente al logro de los objetivos</v>
      </c>
    </row>
    <row r="220" spans="1:8" x14ac:dyDescent="0.25">
      <c r="A220" s="49"/>
      <c r="B220" s="8"/>
      <c r="C220" s="8"/>
      <c r="E220" t="s">
        <v>97</v>
      </c>
      <c r="F220" t="str">
        <f t="shared" si="0"/>
        <v xml:space="preserve">     El riesgo afecta la imagen de de la entidad con efecto publicitario sostenido a nivel de sector administrativo, nivel departamental o municipal</v>
      </c>
    </row>
    <row r="221" spans="1:8" x14ac:dyDescent="0.25">
      <c r="A221" s="49"/>
      <c r="B221" s="8" t="e" cm="1">
        <f t="array" aca="1" ref="B221:B223" ca="1">_xlfn.UNIQUE(Tabla1[[#All],[Criterios]])</f>
        <v>#NAME?</v>
      </c>
      <c r="C221" s="8"/>
      <c r="E221" t="s">
        <v>114</v>
      </c>
      <c r="F221" t="str">
        <f t="shared" si="0"/>
        <v xml:space="preserve">     El riesgo afecta la imagen de la entidad a nivel nacional, con efecto publicitarios sostenible a nivel país</v>
      </c>
    </row>
    <row r="222" spans="1:8" x14ac:dyDescent="0.25">
      <c r="A222" s="49"/>
      <c r="B222" s="8" t="e">
        <f ca="1"/>
        <v>#NAME?</v>
      </c>
      <c r="C222" s="8"/>
    </row>
    <row r="223" spans="1:8" x14ac:dyDescent="0.25">
      <c r="B223" s="8" t="e">
        <f ca="1"/>
        <v>#NAME?</v>
      </c>
      <c r="C223" s="8"/>
      <c r="F223" s="11" t="s">
        <v>139</v>
      </c>
    </row>
    <row r="224" spans="1:8" x14ac:dyDescent="0.25">
      <c r="B224" s="4"/>
      <c r="C224" s="4"/>
      <c r="F224" s="11" t="s">
        <v>140</v>
      </c>
    </row>
    <row r="225" spans="2:4" x14ac:dyDescent="0.25">
      <c r="B225" s="4"/>
      <c r="C225" s="4"/>
    </row>
    <row r="226" spans="2:4" x14ac:dyDescent="0.25">
      <c r="B226" s="4"/>
      <c r="C226" s="4"/>
    </row>
    <row r="227" spans="2:4" x14ac:dyDescent="0.25">
      <c r="B227" s="4"/>
      <c r="C227" s="4"/>
      <c r="D227" s="4"/>
    </row>
    <row r="228" spans="2:4" x14ac:dyDescent="0.25">
      <c r="B228" s="4"/>
      <c r="C228" s="4"/>
      <c r="D228" s="4"/>
    </row>
    <row r="229" spans="2:4" x14ac:dyDescent="0.25">
      <c r="B229" s="4"/>
      <c r="C229" s="4"/>
      <c r="D229" s="4"/>
    </row>
    <row r="230" spans="2:4" x14ac:dyDescent="0.25">
      <c r="B230" s="4"/>
      <c r="C230" s="4"/>
      <c r="D230" s="4"/>
    </row>
    <row r="231" spans="2:4" x14ac:dyDescent="0.25">
      <c r="B231" s="4"/>
      <c r="C231" s="4"/>
      <c r="D231" s="4"/>
    </row>
    <row r="232" spans="2:4" x14ac:dyDescent="0.25">
      <c r="B232" s="4"/>
      <c r="C232" s="4"/>
      <c r="D232" s="4"/>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B1" sqref="B1:F1"/>
    </sheetView>
  </sheetViews>
  <sheetFormatPr baseColWidth="10" defaultColWidth="14.28515625" defaultRowHeight="12.75" x14ac:dyDescent="0.2"/>
  <cols>
    <col min="1" max="2" width="14.28515625" style="54"/>
    <col min="3" max="3" width="17" style="54" customWidth="1"/>
    <col min="4" max="4" width="14.28515625" style="54"/>
    <col min="5" max="5" width="46" style="54" customWidth="1"/>
    <col min="6" max="16384" width="14.28515625" style="54"/>
  </cols>
  <sheetData>
    <row r="1" spans="2:6" ht="24" customHeight="1" thickBot="1" x14ac:dyDescent="0.25">
      <c r="B1" s="344" t="s">
        <v>76</v>
      </c>
      <c r="C1" s="345"/>
      <c r="D1" s="345"/>
      <c r="E1" s="345"/>
      <c r="F1" s="346"/>
    </row>
    <row r="2" spans="2:6" ht="16.5" thickBot="1" x14ac:dyDescent="0.3">
      <c r="B2" s="55"/>
      <c r="C2" s="55"/>
      <c r="D2" s="55"/>
      <c r="E2" s="55"/>
      <c r="F2" s="55"/>
    </row>
    <row r="3" spans="2:6" ht="16.5" thickBot="1" x14ac:dyDescent="0.25">
      <c r="B3" s="348" t="s">
        <v>62</v>
      </c>
      <c r="C3" s="349"/>
      <c r="D3" s="349"/>
      <c r="E3" s="67" t="s">
        <v>63</v>
      </c>
      <c r="F3" s="68" t="s">
        <v>64</v>
      </c>
    </row>
    <row r="4" spans="2:6" ht="31.5" x14ac:dyDescent="0.2">
      <c r="B4" s="350" t="s">
        <v>65</v>
      </c>
      <c r="C4" s="352" t="s">
        <v>13</v>
      </c>
      <c r="D4" s="56" t="s">
        <v>14</v>
      </c>
      <c r="E4" s="57" t="s">
        <v>66</v>
      </c>
      <c r="F4" s="58">
        <v>0.25</v>
      </c>
    </row>
    <row r="5" spans="2:6" ht="47.25" x14ac:dyDescent="0.2">
      <c r="B5" s="351"/>
      <c r="C5" s="353"/>
      <c r="D5" s="59" t="s">
        <v>15</v>
      </c>
      <c r="E5" s="60" t="s">
        <v>67</v>
      </c>
      <c r="F5" s="61">
        <v>0.15</v>
      </c>
    </row>
    <row r="6" spans="2:6" ht="47.25" x14ac:dyDescent="0.2">
      <c r="B6" s="351"/>
      <c r="C6" s="353"/>
      <c r="D6" s="59" t="s">
        <v>16</v>
      </c>
      <c r="E6" s="60" t="s">
        <v>68</v>
      </c>
      <c r="F6" s="61">
        <v>0.1</v>
      </c>
    </row>
    <row r="7" spans="2:6" ht="63" x14ac:dyDescent="0.2">
      <c r="B7" s="351"/>
      <c r="C7" s="353" t="s">
        <v>17</v>
      </c>
      <c r="D7" s="59" t="s">
        <v>10</v>
      </c>
      <c r="E7" s="60" t="s">
        <v>69</v>
      </c>
      <c r="F7" s="61">
        <v>0.25</v>
      </c>
    </row>
    <row r="8" spans="2:6" ht="31.5" x14ac:dyDescent="0.2">
      <c r="B8" s="351"/>
      <c r="C8" s="353"/>
      <c r="D8" s="59" t="s">
        <v>9</v>
      </c>
      <c r="E8" s="60" t="s">
        <v>70</v>
      </c>
      <c r="F8" s="61">
        <v>0.15</v>
      </c>
    </row>
    <row r="9" spans="2:6" ht="47.25" x14ac:dyDescent="0.2">
      <c r="B9" s="351" t="s">
        <v>154</v>
      </c>
      <c r="C9" s="353" t="s">
        <v>18</v>
      </c>
      <c r="D9" s="59" t="s">
        <v>19</v>
      </c>
      <c r="E9" s="60" t="s">
        <v>71</v>
      </c>
      <c r="F9" s="62" t="s">
        <v>72</v>
      </c>
    </row>
    <row r="10" spans="2:6" ht="63" x14ac:dyDescent="0.2">
      <c r="B10" s="351"/>
      <c r="C10" s="353"/>
      <c r="D10" s="59" t="s">
        <v>20</v>
      </c>
      <c r="E10" s="60" t="s">
        <v>73</v>
      </c>
      <c r="F10" s="62" t="s">
        <v>72</v>
      </c>
    </row>
    <row r="11" spans="2:6" ht="47.25" x14ac:dyDescent="0.2">
      <c r="B11" s="351"/>
      <c r="C11" s="353" t="s">
        <v>21</v>
      </c>
      <c r="D11" s="59" t="s">
        <v>22</v>
      </c>
      <c r="E11" s="60" t="s">
        <v>74</v>
      </c>
      <c r="F11" s="62" t="s">
        <v>72</v>
      </c>
    </row>
    <row r="12" spans="2:6" ht="47.25" x14ac:dyDescent="0.2">
      <c r="B12" s="351"/>
      <c r="C12" s="353"/>
      <c r="D12" s="59" t="s">
        <v>23</v>
      </c>
      <c r="E12" s="60" t="s">
        <v>75</v>
      </c>
      <c r="F12" s="62" t="s">
        <v>72</v>
      </c>
    </row>
    <row r="13" spans="2:6" ht="31.5" x14ac:dyDescent="0.2">
      <c r="B13" s="351"/>
      <c r="C13" s="353" t="s">
        <v>24</v>
      </c>
      <c r="D13" s="59" t="s">
        <v>115</v>
      </c>
      <c r="E13" s="60" t="s">
        <v>118</v>
      </c>
      <c r="F13" s="62" t="s">
        <v>72</v>
      </c>
    </row>
    <row r="14" spans="2:6" ht="32.25" thickBot="1" x14ac:dyDescent="0.25">
      <c r="B14" s="354"/>
      <c r="C14" s="355"/>
      <c r="D14" s="63" t="s">
        <v>116</v>
      </c>
      <c r="E14" s="64" t="s">
        <v>117</v>
      </c>
      <c r="F14" s="65" t="s">
        <v>72</v>
      </c>
    </row>
    <row r="15" spans="2:6" ht="49.5" customHeight="1" x14ac:dyDescent="0.2">
      <c r="B15" s="347" t="s">
        <v>151</v>
      </c>
      <c r="C15" s="347"/>
      <c r="D15" s="347"/>
      <c r="E15" s="347"/>
      <c r="F15" s="347"/>
    </row>
    <row r="16" spans="2:6" ht="27" customHeight="1" x14ac:dyDescent="0.25">
      <c r="B16" s="66"/>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127</v>
      </c>
    </row>
    <row r="3" spans="2:5" x14ac:dyDescent="0.25">
      <c r="B3" t="s">
        <v>32</v>
      </c>
      <c r="E3" t="s">
        <v>126</v>
      </c>
    </row>
    <row r="4" spans="2:5" x14ac:dyDescent="0.25">
      <c r="B4" t="s">
        <v>131</v>
      </c>
      <c r="E4" t="s">
        <v>128</v>
      </c>
    </row>
    <row r="5" spans="2:5" x14ac:dyDescent="0.25">
      <c r="B5" t="s">
        <v>130</v>
      </c>
    </row>
    <row r="8" spans="2:5" x14ac:dyDescent="0.25">
      <c r="B8" t="s">
        <v>84</v>
      </c>
    </row>
    <row r="9" spans="2:5" x14ac:dyDescent="0.25">
      <c r="B9" t="s">
        <v>40</v>
      </c>
    </row>
    <row r="10" spans="2:5" x14ac:dyDescent="0.25">
      <c r="B10" t="s">
        <v>41</v>
      </c>
    </row>
    <row r="13" spans="2:5" x14ac:dyDescent="0.25">
      <c r="B13" t="s">
        <v>125</v>
      </c>
    </row>
    <row r="14" spans="2:5" x14ac:dyDescent="0.25">
      <c r="B14" t="s">
        <v>119</v>
      </c>
    </row>
    <row r="15" spans="2:5" x14ac:dyDescent="0.25">
      <c r="B15" t="s">
        <v>122</v>
      </c>
    </row>
    <row r="16" spans="2:5" x14ac:dyDescent="0.25">
      <c r="B16" t="s">
        <v>120</v>
      </c>
    </row>
    <row r="17" spans="2:2" x14ac:dyDescent="0.25">
      <c r="B17" t="s">
        <v>121</v>
      </c>
    </row>
    <row r="18" spans="2:2" x14ac:dyDescent="0.25">
      <c r="B18" t="s">
        <v>123</v>
      </c>
    </row>
    <row r="19" spans="2:2" x14ac:dyDescent="0.25">
      <c r="B19" t="s">
        <v>124</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14</v>
      </c>
    </row>
    <row r="4" spans="1:1" x14ac:dyDescent="0.2">
      <c r="A4" s="2" t="s">
        <v>15</v>
      </c>
    </row>
    <row r="5" spans="1:1" x14ac:dyDescent="0.2">
      <c r="A5" s="2" t="s">
        <v>16</v>
      </c>
    </row>
    <row r="6" spans="1:1" x14ac:dyDescent="0.2">
      <c r="A6" s="2" t="s">
        <v>10</v>
      </c>
    </row>
    <row r="7" spans="1:1" x14ac:dyDescent="0.2">
      <c r="A7" s="2" t="s">
        <v>9</v>
      </c>
    </row>
    <row r="8" spans="1:1" x14ac:dyDescent="0.2">
      <c r="A8" s="2" t="s">
        <v>19</v>
      </c>
    </row>
    <row r="9" spans="1:1" x14ac:dyDescent="0.2">
      <c r="A9" s="2" t="s">
        <v>20</v>
      </c>
    </row>
    <row r="10" spans="1:1" x14ac:dyDescent="0.2">
      <c r="A10" s="2" t="s">
        <v>22</v>
      </c>
    </row>
    <row r="11" spans="1:1" x14ac:dyDescent="0.2">
      <c r="A11" s="2" t="s">
        <v>23</v>
      </c>
    </row>
    <row r="12" spans="1:1" x14ac:dyDescent="0.2">
      <c r="A12" s="2" t="s">
        <v>25</v>
      </c>
    </row>
    <row r="13" spans="1:1" x14ac:dyDescent="0.2">
      <c r="A13" s="2" t="s">
        <v>26</v>
      </c>
    </row>
    <row r="14" spans="1:1" x14ac:dyDescent="0.2">
      <c r="A14" s="2" t="s">
        <v>27</v>
      </c>
    </row>
    <row r="16" spans="1:1" x14ac:dyDescent="0.2">
      <c r="A16" s="2" t="s">
        <v>30</v>
      </c>
    </row>
    <row r="17" spans="1:1" x14ac:dyDescent="0.2">
      <c r="A17" s="2" t="s">
        <v>31</v>
      </c>
    </row>
    <row r="18" spans="1:1" x14ac:dyDescent="0.2">
      <c r="A18" s="2" t="s">
        <v>32</v>
      </c>
    </row>
    <row r="20" spans="1:1" x14ac:dyDescent="0.2">
      <c r="A20" s="2" t="s">
        <v>40</v>
      </c>
    </row>
    <row r="21" spans="1:1" x14ac:dyDescent="0.2">
      <c r="A21" s="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USUARIO</cp:lastModifiedBy>
  <cp:lastPrinted>2020-05-13T01:12:22Z</cp:lastPrinted>
  <dcterms:created xsi:type="dcterms:W3CDTF">2020-03-24T23:12:47Z</dcterms:created>
  <dcterms:modified xsi:type="dcterms:W3CDTF">2025-08-28T14:31:10Z</dcterms:modified>
</cp:coreProperties>
</file>